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<sst xmlns="http://schemas.openxmlformats.org/spreadsheetml/2006/main" count="511" uniqueCount="204">
  <si>
    <t>OPĆINA ŠESTANOVAC</t>
  </si>
  <si>
    <t>2015-2014</t>
  </si>
  <si>
    <t>izvori financiranja</t>
  </si>
  <si>
    <t>index</t>
  </si>
  <si>
    <t>E.K.</t>
  </si>
  <si>
    <t>Razdjel: 001 Vijeće</t>
  </si>
  <si>
    <t xml:space="preserve">FUNKC.KLASIF. 01 - Opće javne usluge </t>
  </si>
  <si>
    <t>1000 Redovni rad vijeća</t>
  </si>
  <si>
    <t>A100001 Redovno rad vijeća</t>
  </si>
  <si>
    <t>329</t>
  </si>
  <si>
    <t>Ostali nespomenuti rashodi poslovanja</t>
  </si>
  <si>
    <t>Materijalni rashodi</t>
  </si>
  <si>
    <t>Razdjel: 002 Načelnik i uprava</t>
  </si>
  <si>
    <t>1001 Javna uprava i administracija</t>
  </si>
  <si>
    <t>A100002 Redovno funkcioniranje Općine</t>
  </si>
  <si>
    <t>311</t>
  </si>
  <si>
    <t>Plaće</t>
  </si>
  <si>
    <t>Rashodi za zaposlene</t>
  </si>
  <si>
    <t>Ostali rashodi za zaposlene</t>
  </si>
  <si>
    <t>313</t>
  </si>
  <si>
    <t>Doprinosi na plaće</t>
  </si>
  <si>
    <t>Financijski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</si>
  <si>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</si>
  <si>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</si>
  <si>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</si>
  <si>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</si>
  <si>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</si>
  <si>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</si>
  <si>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343</t>
  </si>
  <si>
    <t>Ostali financijski rashodi</t>
  </si>
  <si>
    <t>Dionice i udjeli u glavnici trgovačkih društava u javnom vlasništvu</t>
  </si>
  <si>
    <t>---</t>
  </si>
  <si>
    <t>A100003 Stručno usavršavanje zaposlenika</t>
  </si>
  <si>
    <t xml:space="preserve">A100004 Vanjski suradnici </t>
  </si>
  <si>
    <t>A100005 Dan općine</t>
  </si>
  <si>
    <t>A100006 Sredstva za državne referndume, državne izbore, lokalne izbore i izbore vijeća mjesnih odbora</t>
  </si>
  <si>
    <t>K200001 Nabava dugotrajne imovine za općinske prostorije</t>
  </si>
  <si>
    <t>422</t>
  </si>
  <si>
    <t>Postrojenja i oprema</t>
  </si>
  <si>
    <t>Ras.naba.proiz.imovine</t>
  </si>
  <si>
    <t>A100007 Povrat kredita HBOR-a</t>
  </si>
  <si>
    <t>11,42,53</t>
  </si>
  <si>
    <t>Kamate na primljene kredite i zajmove</t>
  </si>
  <si>
    <t>Otplata glavnice primljenih kredita i zajmova od kreditnih i ostalih financijskih institucija u javnom sektoru</t>
  </si>
  <si>
    <t>Izdaci za otplatu glavnice primljenih kredita i zajmova</t>
  </si>
  <si>
    <t>Tekuće donacije</t>
  </si>
  <si>
    <t>Ostali rashodi</t>
  </si>
  <si>
    <t>FUNKC.KLASIF. 03- javni red i sigurnost</t>
  </si>
  <si>
    <t>1002 Zaštita  i spašavanje</t>
  </si>
  <si>
    <t>381</t>
  </si>
  <si>
    <t>Nematerijalna proizvedena imovina</t>
  </si>
  <si>
    <t>K200003 Procjena ugroženosti od požara</t>
  </si>
  <si>
    <t>K200004 Plan zaštite od požara</t>
  </si>
  <si>
    <t>FUNKC.KLASIF. 01- Opće javne usluge</t>
  </si>
  <si>
    <t>FUNKC.KLASIF. 04- Ekonomski poslovi</t>
  </si>
  <si>
    <t>42, 53, 64</t>
  </si>
  <si>
    <t>352</t>
  </si>
  <si>
    <t>Subvencije trgovačkim društvima, obrtnicima, malim i srednjim poduzetnicima izvan javnog sektora</t>
  </si>
  <si>
    <t>Subvencije</t>
  </si>
  <si>
    <t>Građevinski objekti</t>
  </si>
  <si>
    <t>421</t>
  </si>
  <si>
    <t>42, 53</t>
  </si>
  <si>
    <t>Nematerijalna imovina</t>
  </si>
  <si>
    <t>34,42, 53,75</t>
  </si>
  <si>
    <t>42, 53,75</t>
  </si>
  <si>
    <t>FUNKC.KLASIF. 06- Unaprjeđenje stanovanja i zajednice</t>
  </si>
  <si>
    <t>FUNKC.KLASIF. 05- Zaštita okoliša</t>
  </si>
  <si>
    <t xml:space="preserve">Nematerijalna imovina </t>
  </si>
  <si>
    <t>Rashodi za nabavu neproizvedene imovine</t>
  </si>
  <si>
    <t>Pomoći unutar proračuna</t>
  </si>
  <si>
    <t xml:space="preserve">FUNKC.KLASIF. 08-Rekreacija, kultura i religija </t>
  </si>
  <si>
    <t xml:space="preserve">K200015 Spomen ploće žrtvama rata i poraća </t>
  </si>
  <si>
    <t>11, 42</t>
  </si>
  <si>
    <t>FUNKC.KLASIF.09- Obrazovanje</t>
  </si>
  <si>
    <t>372</t>
  </si>
  <si>
    <t>Ostale naknade građanima i kućanstvima iz proračuna</t>
  </si>
  <si>
    <t>Naknade građanima .</t>
  </si>
  <si>
    <t>FUNKC.KLASIF.10- Socijalna zaštita</t>
  </si>
  <si>
    <t>Subvencije trgovačkim društvima u javnom sektoru</t>
  </si>
  <si>
    <t>SVEUKUPNO:</t>
  </si>
  <si>
    <t xml:space="preserve">Glava 00201 Načelnik i Upravni odjel </t>
  </si>
  <si>
    <t>1003 Javni radovi</t>
  </si>
  <si>
    <t>A100008 Uređenje općinskih prostorija</t>
  </si>
  <si>
    <t>A100009 LAG</t>
  </si>
  <si>
    <t>A100010 TURISTIČKA ZAJEDNICA</t>
  </si>
  <si>
    <t>A100011 POLITIČKE STRANKE</t>
  </si>
  <si>
    <t xml:space="preserve">A100012 DVD </t>
  </si>
  <si>
    <t>A100013 DVD sezonski vatrogasac</t>
  </si>
  <si>
    <t>A100014 HGSS</t>
  </si>
  <si>
    <t>A100015 Civilna zaštita</t>
  </si>
  <si>
    <t>A100016 Crveni križ</t>
  </si>
  <si>
    <t>A100017 Ostali sudionici ZiSa</t>
  </si>
  <si>
    <t>A100018 Službe i djelatnosti kojima je ZiS redovna djelatnost</t>
  </si>
  <si>
    <t>A100019 Zapošljavanje - program Javni radovi</t>
  </si>
  <si>
    <t>1004 Poticanje razvoja gospodarstva</t>
  </si>
  <si>
    <t>1005 Održavanje objekata i uređenje komunalne infrastrukture</t>
  </si>
  <si>
    <t>A100024 Uređenje poljskih puteva</t>
  </si>
  <si>
    <t>A100025 Ulične table</t>
  </si>
  <si>
    <t>A100026 Putokazi</t>
  </si>
  <si>
    <t>1007 Groblja i mrtvačnice</t>
  </si>
  <si>
    <t>1009 Prostorno uređenje i unapređenje stanovanja</t>
  </si>
  <si>
    <t>A100029 Deratizacija i dezinsekcija</t>
  </si>
  <si>
    <t>A100030 Održavanje i sanacija deponija</t>
  </si>
  <si>
    <t>A100031 Naknada za zaštitu okoliša (Karepovac)</t>
  </si>
  <si>
    <t>1011 Potrebe u kulturi</t>
  </si>
  <si>
    <t>A100032 Potpore u kulturi</t>
  </si>
  <si>
    <t>A100033 Pasionska baština</t>
  </si>
  <si>
    <t>A100034 Sanacije stare Crkve Uzbesenja BDM-Katuni</t>
  </si>
  <si>
    <t xml:space="preserve">A100034 Potpore u športu </t>
  </si>
  <si>
    <t>1012 Organizacija rekreacije i športskih aktivnosti</t>
  </si>
  <si>
    <t>1013 Potpora udrugama i vjerskim zajednicama</t>
  </si>
  <si>
    <t xml:space="preserve">A100035 Potpora udrugama </t>
  </si>
  <si>
    <t>A100036 Potpora vjerskim zajednicama</t>
  </si>
  <si>
    <t>1014 Obrazovanje</t>
  </si>
  <si>
    <t>A100037 Stipendije i školarine</t>
  </si>
  <si>
    <t>A100038 Donacije osnovno školstvo</t>
  </si>
  <si>
    <t>A100040 Savjet mladih</t>
  </si>
  <si>
    <t>1015 Pomoć obiteljima i kućanstvima</t>
  </si>
  <si>
    <t>A100041 Smještaj Policija - turistička sezona</t>
  </si>
  <si>
    <t>A100042 Naknade za novorođenčad</t>
  </si>
  <si>
    <t>A100043 Pomoć obiteljima i kućanstvima</t>
  </si>
  <si>
    <t>A100044 Sufinancirnje cijene prijevoza</t>
  </si>
  <si>
    <t>A100045 Komemoracije i obljetnice</t>
  </si>
  <si>
    <t>1010 Zaštite okoliša i životne sredine</t>
  </si>
  <si>
    <t>1008 Vodoopskrba i odvodnja</t>
  </si>
  <si>
    <t>1006 Razvoj i sigurnost prometa</t>
  </si>
  <si>
    <t>Glava 00101 Vijeće</t>
  </si>
  <si>
    <t xml:space="preserve">K200010 Vodovod </t>
  </si>
  <si>
    <t>K200013 Izmjene i dopune PPUO Šestanovac</t>
  </si>
  <si>
    <t>K200014 Planovi intervencije u zaštiti okoliša</t>
  </si>
  <si>
    <t>K200012 Rekonstrukcija javne rasvijete</t>
  </si>
  <si>
    <t>A100046 Organizacija Šestanovačkog ljeta</t>
  </si>
  <si>
    <t>A100022 Sanacija i čišćenje od snijega nerazvrstanih cesta</t>
  </si>
  <si>
    <t>A100028 Održavanje javne rasvjete</t>
  </si>
  <si>
    <t>A100027 Monografija općine</t>
  </si>
  <si>
    <t>Rashodi za nabavu proizvedene dugotrajne imovine</t>
  </si>
  <si>
    <t>T200001 Plan zaštite i spašavanja</t>
  </si>
  <si>
    <t>T200002 Procijena ugroženosti stanovništva i materijalnih dobara</t>
  </si>
  <si>
    <t>T200003 Plan gospodarenja otpadom</t>
  </si>
  <si>
    <t>A100023 Sanacija i uređenje nerazvrstanih cesta</t>
  </si>
  <si>
    <t>A100047 Usluge skupljanja napuštenih i izgubljenih životinja</t>
  </si>
  <si>
    <t>Dionice i udjeli u glavnici trgovačkih društava izvan javnog sektora</t>
  </si>
  <si>
    <t>Izdaci za dionice i udjele u glavnici</t>
  </si>
  <si>
    <t>T200004 Izrada akcijskog plana energetske učinkovitosti</t>
  </si>
  <si>
    <t>A100039 Redovni rad vrtića i male škole</t>
  </si>
  <si>
    <t>A100051 Poduzetnički inkubator</t>
  </si>
  <si>
    <t>A100053 ETIČKA BANKA</t>
  </si>
  <si>
    <t>A100054 TRŽNICA uređenje</t>
  </si>
  <si>
    <t>RAs.naba.proiz.imovine</t>
  </si>
  <si>
    <t>Kazne peneli i naknade šteta</t>
  </si>
  <si>
    <t>A100060 Ovrha po sudskim sporovima</t>
  </si>
  <si>
    <t>INDEKS</t>
  </si>
  <si>
    <t>Kazne penali naknade šteta</t>
  </si>
  <si>
    <t xml:space="preserve"> </t>
  </si>
  <si>
    <t>indeks</t>
  </si>
  <si>
    <t xml:space="preserve">Otplata glavnice primljenih kredita i zajmova od kreditnih i ostalih financijskih institucija </t>
  </si>
  <si>
    <t>A100007 Povrat kratkoričnog kredita)</t>
  </si>
  <si>
    <t>MATRIJALNA IMOVINA OTKUP ZEMLJISTA</t>
  </si>
  <si>
    <t>K300002 RECIKLAŽNO DVORIŠTE</t>
  </si>
  <si>
    <t>Nematerijalna imovina (proj dokumentacija)</t>
  </si>
  <si>
    <t>K200006 Razvoj gospodarske zone i izgradnja</t>
  </si>
  <si>
    <t>A100027 Održavanje groblja i izgradnja groblja</t>
  </si>
  <si>
    <t>K200020 ODVODNJA</t>
  </si>
  <si>
    <t>K200020 VODOOPSKRBA</t>
  </si>
  <si>
    <t>K200009 Mrtvačnica ukupno</t>
  </si>
  <si>
    <t>2021/2020</t>
  </si>
  <si>
    <t>A1000053 FLAG</t>
  </si>
  <si>
    <t>A100020 Jačanje konkurentnosti poljoprivrednih proizviđaća</t>
  </si>
  <si>
    <t xml:space="preserve">K200016 Kontenjeri i spremnici </t>
  </si>
  <si>
    <t>K200032 Mandušića kula rekonstrukcija</t>
  </si>
  <si>
    <t>K 200032 Vozila za prikupljanje otpada</t>
  </si>
  <si>
    <t>A100054 Eko patrola</t>
  </si>
  <si>
    <t>K 200033 Otkup zemljišta za vrtić</t>
  </si>
  <si>
    <t>A100056 Poticanje razvoja malog poduzetništva i obrta</t>
  </si>
  <si>
    <t>A100056 Potpora Veterinarskoj stanici u Šestanovcu</t>
  </si>
  <si>
    <t>A100058 Kamere za sigurnost prometa</t>
  </si>
  <si>
    <t>A100059 Poticajna naknada za smanjenje MKO</t>
  </si>
  <si>
    <t>Sufinanciranje- mala škola nogometa</t>
  </si>
  <si>
    <t>A100061 Nagrade za izniman uspjeh učenicima i studentima</t>
  </si>
  <si>
    <t xml:space="preserve">Subvencije  </t>
  </si>
  <si>
    <t>subvencije</t>
  </si>
  <si>
    <t>K200007  Razvoj turizma (tematske staze i interaktivne karte)</t>
  </si>
  <si>
    <t>K200011 Izrada projektno tehničke dokumentacije kanalizacije središta Šestanovca</t>
  </si>
  <si>
    <t xml:space="preserve">donacije </t>
  </si>
  <si>
    <t>zemljište</t>
  </si>
  <si>
    <t>sufinanciranje- škola nogometa</t>
  </si>
  <si>
    <t>A100021 Održavanje i uređenje javnih površina i igrališta i tržnica</t>
  </si>
  <si>
    <t>A100047 Sanacija STABALA u Kreševo Polju , katunima žeževici I Grabovcu</t>
  </si>
  <si>
    <t>K200031 Proširenje groblja Grabovac i Katuni-Kreševo Žeževica i Kreševo brdo</t>
  </si>
  <si>
    <t>K200034 IZRADA PROJEKTNE DOKUMENTACIJE VRTIĆ</t>
  </si>
  <si>
    <t>2023 EUR 1/7,53450</t>
  </si>
  <si>
    <t>2024-3</t>
  </si>
  <si>
    <t>2025 EUR</t>
  </si>
  <si>
    <t>A 10086 Vodovod IM krajine el energija</t>
  </si>
  <si>
    <t>2026 EUR</t>
  </si>
  <si>
    <t>2024 eur</t>
  </si>
  <si>
    <t>A100049 sigurnost-donacije mup</t>
  </si>
  <si>
    <t>K2000097  elektrićne bicikle</t>
  </si>
  <si>
    <t>A100079 Zapošljavanje - program ZAŽELI</t>
  </si>
  <si>
    <t>A200004 KATASTARSKI POSLOVI</t>
  </si>
  <si>
    <t>A100098 Sufinanciranje vatrogasne opreme</t>
  </si>
  <si>
    <t>K2000098  elektrićna punionica za vozila</t>
  </si>
  <si>
    <t>K200026 spomenici hrvatskim beaniteljima</t>
  </si>
  <si>
    <t>PRORAČUN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</si>
</sst>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n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62"/>
      <name val="Calibri"/>
      <family val="2"/>
    </font>
    <font>
      <b/>
      <sz val="9"/>
      <color indexed="62"/>
      <name val="Calibri"/>
      <family val="2"/>
    </font>
    <font>
      <b/>
      <sz val="8"/>
      <color indexed="62"/>
      <name val="Calibri"/>
      <family val="2"/>
    </font>
    <font>
      <b/>
      <sz val="10"/>
      <color indexed="62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1" applyNumberFormat="0" applyFont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8" applyNumberFormat="0" applyAlignment="0" applyProtection="0"/>
    <xf numFmtId="0" fontId="11" fillId="32" borderId="9" applyNumberFormat="0" applyProtection="0">
      <alignment horizontal="left" vertical="center" indent="1"/>
    </xf>
    <xf numFmtId="4" fontId="14" fillId="33" borderId="9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4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 applyProtection="1">
      <alignment/>
      <protection locked="0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25" fillId="35" borderId="0" xfId="0" applyFont="1" applyFill="1" applyAlignment="1">
      <alignment/>
    </xf>
    <xf numFmtId="4" fontId="26" fillId="35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4" fillId="36" borderId="0" xfId="0" applyFont="1" applyFill="1" applyAlignment="1">
      <alignment/>
    </xf>
    <xf numFmtId="0" fontId="25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0" fillId="37" borderId="0" xfId="0" applyFill="1" applyAlignment="1">
      <alignment/>
    </xf>
    <xf numFmtId="0" fontId="24" fillId="37" borderId="0" xfId="0" applyFont="1" applyFill="1" applyAlignment="1">
      <alignment/>
    </xf>
    <xf numFmtId="0" fontId="25" fillId="37" borderId="0" xfId="0" applyFont="1" applyFill="1" applyAlignment="1">
      <alignment/>
    </xf>
    <xf numFmtId="172" fontId="26" fillId="37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2" fillId="0" borderId="0" xfId="53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172" fontId="2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" fontId="29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72" fontId="26" fillId="32" borderId="0" xfId="0" applyNumberFormat="1" applyFont="1" applyFill="1" applyAlignment="1">
      <alignment/>
    </xf>
    <xf numFmtId="172" fontId="11" fillId="32" borderId="0" xfId="0" applyNumberFormat="1" applyFont="1" applyFill="1" applyAlignment="1" applyProtection="1">
      <alignment/>
      <protection locked="0"/>
    </xf>
    <xf numFmtId="0" fontId="16" fillId="37" borderId="0" xfId="0" applyFont="1" applyFill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2" fillId="0" borderId="0" xfId="53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4" fontId="10" fillId="0" borderId="0" xfId="0" applyNumberFormat="1" applyFont="1" applyAlignment="1" applyProtection="1">
      <alignment/>
      <protection locked="0"/>
    </xf>
    <xf numFmtId="4" fontId="29" fillId="36" borderId="0" xfId="0" applyNumberFormat="1" applyFont="1" applyFill="1" applyAlignment="1" applyProtection="1">
      <alignment/>
      <protection locked="0"/>
    </xf>
    <xf numFmtId="0" fontId="25" fillId="37" borderId="0" xfId="0" applyFont="1" applyFill="1" applyAlignment="1" applyProtection="1">
      <alignment/>
      <protection locked="0"/>
    </xf>
    <xf numFmtId="0" fontId="26" fillId="32" borderId="0" xfId="0" applyFont="1" applyFill="1" applyAlignment="1">
      <alignment/>
    </xf>
    <xf numFmtId="0" fontId="13" fillId="0" borderId="0" xfId="53" applyFont="1" applyFill="1" applyBorder="1" applyAlignment="1">
      <alignment horizontal="center" vertical="center"/>
      <protection/>
    </xf>
    <xf numFmtId="0" fontId="0" fillId="37" borderId="0" xfId="0" applyFill="1" applyAlignment="1">
      <alignment vertical="center"/>
    </xf>
    <xf numFmtId="0" fontId="24" fillId="37" borderId="0" xfId="0" applyFont="1" applyFill="1" applyAlignment="1">
      <alignment vertical="center"/>
    </xf>
    <xf numFmtId="0" fontId="25" fillId="37" borderId="0" xfId="0" applyFont="1" applyFill="1" applyAlignment="1" applyProtection="1">
      <alignment vertical="center"/>
      <protection locked="0"/>
    </xf>
    <xf numFmtId="0" fontId="26" fillId="32" borderId="0" xfId="0" applyFont="1" applyFill="1" applyAlignment="1">
      <alignment vertical="center"/>
    </xf>
    <xf numFmtId="0" fontId="26" fillId="36" borderId="0" xfId="0" applyFont="1" applyFill="1" applyAlignment="1">
      <alignment/>
    </xf>
    <xf numFmtId="0" fontId="25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/>
    </xf>
    <xf numFmtId="0" fontId="12" fillId="0" borderId="0" xfId="5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15" fillId="32" borderId="0" xfId="0" applyFont="1" applyFill="1" applyAlignment="1">
      <alignment/>
    </xf>
    <xf numFmtId="172" fontId="26" fillId="32" borderId="0" xfId="0" applyNumberFormat="1" applyFont="1" applyFill="1" applyAlignment="1" applyProtection="1">
      <alignment/>
      <protection locked="0"/>
    </xf>
    <xf numFmtId="0" fontId="16" fillId="37" borderId="0" xfId="0" applyFont="1" applyFill="1" applyBorder="1" applyAlignment="1" applyProtection="1">
      <alignment/>
      <protection locked="0"/>
    </xf>
    <xf numFmtId="0" fontId="25" fillId="0" borderId="0" xfId="0" applyFont="1" applyAlignment="1">
      <alignment horizontal="center" vertical="center"/>
    </xf>
    <xf numFmtId="172" fontId="26" fillId="37" borderId="0" xfId="0" applyNumberFormat="1" applyFont="1" applyFill="1" applyAlignment="1" applyProtection="1">
      <alignment/>
      <protection locked="0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8" fillId="38" borderId="0" xfId="0" applyFont="1" applyFill="1" applyAlignment="1">
      <alignment/>
    </xf>
    <xf numFmtId="4" fontId="10" fillId="38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19" fillId="0" borderId="0" xfId="58" applyFont="1" applyFill="1" applyBorder="1" applyAlignment="1">
      <alignment wrapText="1"/>
    </xf>
    <xf numFmtId="0" fontId="20" fillId="37" borderId="0" xfId="0" applyFont="1" applyFill="1" applyAlignment="1" applyProtection="1">
      <alignment/>
      <protection locked="0"/>
    </xf>
    <xf numFmtId="0" fontId="19" fillId="0" borderId="0" xfId="58" applyFont="1" applyFill="1" applyBorder="1" applyAlignment="1">
      <alignment vertical="center" wrapText="1"/>
    </xf>
    <xf numFmtId="0" fontId="0" fillId="37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20" fillId="37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38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 horizontal="center"/>
    </xf>
    <xf numFmtId="4" fontId="1" fillId="35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172" fontId="0" fillId="36" borderId="0" xfId="0" applyNumberFormat="1" applyFont="1" applyFill="1" applyAlignment="1">
      <alignment/>
    </xf>
    <xf numFmtId="172" fontId="6" fillId="0" borderId="0" xfId="0" applyNumberFormat="1" applyFont="1" applyAlignment="1">
      <alignment/>
    </xf>
    <xf numFmtId="172" fontId="0" fillId="37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30" fillId="37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2" fontId="0" fillId="32" borderId="0" xfId="0" applyNumberFormat="1" applyFont="1" applyFill="1" applyAlignment="1">
      <alignment/>
    </xf>
    <xf numFmtId="172" fontId="2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4" fontId="30" fillId="36" borderId="0" xfId="0" applyNumberFormat="1" applyFont="1" applyFill="1" applyAlignment="1" applyProtection="1">
      <alignment/>
      <protection locked="0"/>
    </xf>
    <xf numFmtId="4" fontId="21" fillId="0" borderId="0" xfId="0" applyNumberFormat="1" applyFont="1" applyAlignment="1" applyProtection="1">
      <alignment/>
      <protection locked="0"/>
    </xf>
    <xf numFmtId="0" fontId="0" fillId="32" borderId="0" xfId="0" applyFont="1" applyFill="1" applyAlignment="1">
      <alignment/>
    </xf>
    <xf numFmtId="0" fontId="19" fillId="0" borderId="0" xfId="58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172" fontId="0" fillId="32" borderId="0" xfId="0" applyNumberFormat="1" applyFont="1" applyFill="1" applyAlignment="1" applyProtection="1">
      <alignment/>
      <protection locked="0"/>
    </xf>
    <xf numFmtId="4" fontId="21" fillId="38" borderId="0" xfId="0" applyNumberFormat="1" applyFont="1" applyFill="1" applyAlignment="1" applyProtection="1">
      <alignment/>
      <protection locked="0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" fontId="1" fillId="35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4" fontId="6" fillId="0" borderId="0" xfId="0" applyNumberFormat="1" applyFont="1" applyAlignment="1">
      <alignment horizontal="center" vertical="center"/>
    </xf>
    <xf numFmtId="4" fontId="1" fillId="36" borderId="0" xfId="0" applyNumberFormat="1" applyFont="1" applyFill="1" applyAlignment="1">
      <alignment/>
    </xf>
    <xf numFmtId="4" fontId="1" fillId="36" borderId="0" xfId="0" applyNumberFormat="1" applyFont="1" applyFill="1" applyAlignment="1">
      <alignment horizontal="center" vertical="center"/>
    </xf>
    <xf numFmtId="4" fontId="1" fillId="37" borderId="0" xfId="0" applyNumberFormat="1" applyFont="1" applyFill="1" applyAlignment="1">
      <alignment/>
    </xf>
    <xf numFmtId="4" fontId="1" fillId="37" borderId="0" xfId="0" applyNumberFormat="1" applyFont="1" applyFill="1" applyAlignment="1">
      <alignment horizontal="center" vertical="center"/>
    </xf>
    <xf numFmtId="4" fontId="22" fillId="0" borderId="0" xfId="58" applyNumberFormat="1" applyFont="1" applyFill="1" applyBorder="1" applyAlignment="1">
      <alignment wrapText="1"/>
    </xf>
    <xf numFmtId="4" fontId="1" fillId="0" borderId="0" xfId="59" applyNumberFormat="1" applyFont="1" applyFill="1" applyBorder="1" applyAlignment="1">
      <alignment horizontal="right"/>
    </xf>
    <xf numFmtId="4" fontId="22" fillId="0" borderId="0" xfId="58" applyNumberFormat="1" applyFont="1" applyFill="1" applyBorder="1" applyAlignment="1">
      <alignment horizontal="center" vertical="center" wrapText="1"/>
    </xf>
    <xf numFmtId="4" fontId="22" fillId="0" borderId="0" xfId="58" applyNumberFormat="1" applyFont="1" applyFill="1" applyBorder="1" applyAlignment="1" quotePrefix="1">
      <alignment horizontal="center" vertical="center" wrapText="1"/>
    </xf>
    <xf numFmtId="4" fontId="1" fillId="32" borderId="0" xfId="0" applyNumberFormat="1" applyFont="1" applyFill="1" applyAlignment="1">
      <alignment/>
    </xf>
    <xf numFmtId="4" fontId="22" fillId="32" borderId="0" xfId="58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 applyProtection="1">
      <alignment/>
      <protection locked="0"/>
    </xf>
    <xf numFmtId="4" fontId="22" fillId="32" borderId="0" xfId="58" applyNumberFormat="1" applyFont="1" applyFill="1" applyBorder="1" applyAlignment="1" quotePrefix="1">
      <alignment horizontal="center" vertical="center" wrapText="1"/>
    </xf>
    <xf numFmtId="4" fontId="22" fillId="0" borderId="0" xfId="0" applyNumberFormat="1" applyFont="1" applyAlignment="1" applyProtection="1">
      <alignment/>
      <protection locked="0"/>
    </xf>
    <xf numFmtId="4" fontId="22" fillId="32" borderId="0" xfId="0" applyNumberFormat="1" applyFont="1" applyFill="1" applyAlignment="1" applyProtection="1">
      <alignment/>
      <protection locked="0"/>
    </xf>
    <xf numFmtId="4" fontId="22" fillId="0" borderId="0" xfId="0" applyNumberFormat="1" applyFont="1" applyBorder="1" applyAlignment="1" applyProtection="1">
      <alignment/>
      <protection locked="0"/>
    </xf>
    <xf numFmtId="4" fontId="22" fillId="0" borderId="0" xfId="58" applyNumberFormat="1" applyFont="1" applyFill="1" applyBorder="1" applyAlignment="1">
      <alignment vertical="center" wrapText="1"/>
    </xf>
    <xf numFmtId="4" fontId="1" fillId="36" borderId="0" xfId="0" applyNumberFormat="1" applyFont="1" applyFill="1" applyAlignment="1" applyProtection="1">
      <alignment/>
      <protection locked="0"/>
    </xf>
    <xf numFmtId="4" fontId="22" fillId="36" borderId="0" xfId="58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 applyProtection="1">
      <alignment/>
      <protection locked="0"/>
    </xf>
    <xf numFmtId="4" fontId="6" fillId="0" borderId="0" xfId="58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Alignment="1" applyProtection="1">
      <alignment/>
      <protection locked="0"/>
    </xf>
    <xf numFmtId="4" fontId="1" fillId="32" borderId="0" xfId="0" applyNumberFormat="1" applyFont="1" applyFill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4" fontId="1" fillId="36" borderId="0" xfId="0" applyNumberFormat="1" applyFont="1" applyFill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1" fillId="32" borderId="0" xfId="0" applyNumberFormat="1" applyFont="1" applyFill="1" applyAlignment="1" applyProtection="1" quotePrefix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22" fillId="0" borderId="0" xfId="0" applyNumberFormat="1" applyFont="1" applyAlignment="1">
      <alignment vertical="center"/>
    </xf>
    <xf numFmtId="4" fontId="1" fillId="32" borderId="0" xfId="0" applyNumberFormat="1" applyFont="1" applyFill="1" applyAlignment="1" applyProtection="1">
      <alignment horizontal="center" vertical="center"/>
      <protection locked="0"/>
    </xf>
    <xf numFmtId="4" fontId="22" fillId="0" borderId="0" xfId="0" applyNumberFormat="1" applyFont="1" applyBorder="1" applyAlignment="1">
      <alignment/>
    </xf>
    <xf numFmtId="4" fontId="1" fillId="0" borderId="0" xfId="0" applyNumberFormat="1" applyFont="1" applyFill="1" applyAlignment="1" applyProtection="1">
      <alignment horizontal="center"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Alignment="1" applyProtection="1" quotePrefix="1">
      <alignment horizontal="center" vertic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4" fontId="22" fillId="32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Alignment="1">
      <alignment vertical="center"/>
    </xf>
    <xf numFmtId="4" fontId="6" fillId="38" borderId="0" xfId="0" applyNumberFormat="1" applyFont="1" applyFill="1" applyAlignment="1" applyProtection="1">
      <alignment/>
      <protection locked="0"/>
    </xf>
    <xf numFmtId="4" fontId="6" fillId="38" borderId="0" xfId="0" applyNumberFormat="1" applyFont="1" applyFill="1" applyAlignment="1" applyProtection="1">
      <alignment horizontal="center" vertical="center"/>
      <protection locked="0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center" vertical="center"/>
    </xf>
    <xf numFmtId="4" fontId="0" fillId="36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0" fillId="37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9" fillId="0" borderId="0" xfId="0" applyNumberFormat="1" applyFont="1" applyAlignment="1" applyProtection="1">
      <alignment/>
      <protection locked="0"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Alignment="1" applyProtection="1">
      <alignment/>
      <protection locked="0"/>
    </xf>
    <xf numFmtId="4" fontId="0" fillId="32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22" fillId="32" borderId="0" xfId="0" applyNumberFormat="1" applyFont="1" applyFill="1" applyAlignment="1">
      <alignment/>
    </xf>
    <xf numFmtId="4" fontId="6" fillId="0" borderId="0" xfId="0" applyNumberFormat="1" applyFont="1" applyAlignment="1" applyProtection="1">
      <alignment/>
      <protection locked="0"/>
    </xf>
    <xf numFmtId="4" fontId="1" fillId="0" borderId="0" xfId="0" applyNumberFormat="1" applyFont="1" applyFill="1" applyAlignment="1">
      <alignment vertical="center"/>
    </xf>
    <xf numFmtId="4" fontId="0" fillId="32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vertical="center" wrapText="1"/>
    </xf>
    <xf numFmtId="4" fontId="31" fillId="0" borderId="0" xfId="0" applyNumberFormat="1" applyFont="1" applyAlignment="1">
      <alignment horizontal="center"/>
    </xf>
    <xf numFmtId="4" fontId="32" fillId="0" borderId="0" xfId="0" applyNumberFormat="1" applyFont="1" applyAlignment="1">
      <alignment/>
    </xf>
    <xf numFmtId="4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4" fontId="33" fillId="0" borderId="0" xfId="0" applyNumberFormat="1" applyFont="1" applyAlignment="1">
      <alignment/>
    </xf>
    <xf numFmtId="4" fontId="32" fillId="36" borderId="0" xfId="0" applyNumberFormat="1" applyFont="1" applyFill="1" applyAlignment="1">
      <alignment/>
    </xf>
    <xf numFmtId="0" fontId="12" fillId="0" borderId="0" xfId="53" applyFont="1" applyFill="1" applyBorder="1" applyAlignment="1">
      <alignment horizontal="right"/>
      <protection/>
    </xf>
    <xf numFmtId="0" fontId="0" fillId="37" borderId="0" xfId="0" applyFill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4" fontId="36" fillId="0" borderId="0" xfId="0" applyNumberFormat="1" applyFont="1" applyAlignment="1">
      <alignment horizontal="center"/>
    </xf>
    <xf numFmtId="4" fontId="34" fillId="0" borderId="0" xfId="0" applyNumberFormat="1" applyFont="1" applyAlignment="1">
      <alignment/>
    </xf>
    <xf numFmtId="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4" fontId="2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22" fillId="0" borderId="0" xfId="0" applyNumberFormat="1" applyFont="1" applyFill="1" applyAlignment="1" applyProtection="1">
      <alignment/>
      <protection locked="0"/>
    </xf>
    <xf numFmtId="4" fontId="22" fillId="0" borderId="0" xfId="58" applyNumberFormat="1" applyFont="1" applyFill="1" applyBorder="1" applyAlignment="1">
      <alignment horizontal="center" vertical="center" wrapText="1"/>
    </xf>
    <xf numFmtId="4" fontId="34" fillId="36" borderId="0" xfId="0" applyNumberFormat="1" applyFont="1" applyFill="1" applyAlignment="1">
      <alignment/>
    </xf>
    <xf numFmtId="4" fontId="13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172" fontId="22" fillId="0" borderId="0" xfId="0" applyNumberFormat="1" applyFont="1" applyAlignment="1">
      <alignment/>
    </xf>
    <xf numFmtId="4" fontId="18" fillId="39" borderId="0" xfId="0" applyNumberFormat="1" applyFont="1" applyFill="1" applyAlignment="1">
      <alignment/>
    </xf>
    <xf numFmtId="4" fontId="0" fillId="39" borderId="0" xfId="0" applyNumberFormat="1" applyFont="1" applyFill="1" applyAlignment="1">
      <alignment/>
    </xf>
    <xf numFmtId="0" fontId="0" fillId="39" borderId="0" xfId="0" applyNumberFormat="1" applyFont="1" applyFill="1" applyAlignment="1">
      <alignment horizontal="center"/>
    </xf>
    <xf numFmtId="4" fontId="1" fillId="39" borderId="0" xfId="0" applyNumberFormat="1" applyFont="1" applyFill="1" applyAlignment="1">
      <alignment/>
    </xf>
    <xf numFmtId="4" fontId="6" fillId="39" borderId="0" xfId="0" applyNumberFormat="1" applyFont="1" applyFill="1" applyAlignment="1">
      <alignment/>
    </xf>
    <xf numFmtId="4" fontId="6" fillId="39" borderId="0" xfId="0" applyNumberFormat="1" applyFont="1" applyFill="1" applyAlignment="1">
      <alignment/>
    </xf>
    <xf numFmtId="4" fontId="30" fillId="39" borderId="0" xfId="0" applyNumberFormat="1" applyFont="1" applyFill="1" applyAlignment="1">
      <alignment/>
    </xf>
    <xf numFmtId="4" fontId="19" fillId="39" borderId="0" xfId="0" applyNumberFormat="1" applyFont="1" applyFill="1" applyAlignment="1" applyProtection="1">
      <alignment/>
      <protection locked="0"/>
    </xf>
    <xf numFmtId="4" fontId="22" fillId="39" borderId="0" xfId="0" applyNumberFormat="1" applyFont="1" applyFill="1" applyAlignment="1">
      <alignment/>
    </xf>
    <xf numFmtId="4" fontId="0" fillId="39" borderId="0" xfId="0" applyNumberFormat="1" applyFont="1" applyFill="1" applyAlignment="1" applyProtection="1">
      <alignment/>
      <protection locked="0"/>
    </xf>
    <xf numFmtId="4" fontId="22" fillId="39" borderId="0" xfId="0" applyNumberFormat="1" applyFont="1" applyFill="1" applyAlignment="1" applyProtection="1">
      <alignment/>
      <protection locked="0"/>
    </xf>
    <xf numFmtId="4" fontId="22" fillId="39" borderId="0" xfId="0" applyNumberFormat="1" applyFont="1" applyFill="1" applyAlignment="1">
      <alignment vertical="center"/>
    </xf>
    <xf numFmtId="4" fontId="30" fillId="39" borderId="0" xfId="0" applyNumberFormat="1" applyFont="1" applyFill="1" applyAlignment="1" applyProtection="1">
      <alignment/>
      <protection locked="0"/>
    </xf>
    <xf numFmtId="4" fontId="21" fillId="39" borderId="0" xfId="0" applyNumberFormat="1" applyFont="1" applyFill="1" applyAlignment="1" applyProtection="1">
      <alignment/>
      <protection locked="0"/>
    </xf>
    <xf numFmtId="4" fontId="0" fillId="39" borderId="0" xfId="0" applyNumberFormat="1" applyFont="1" applyFill="1" applyAlignment="1">
      <alignment vertical="center"/>
    </xf>
    <xf numFmtId="4" fontId="1" fillId="39" borderId="0" xfId="0" applyNumberFormat="1" applyFont="1" applyFill="1" applyAlignment="1" applyProtection="1">
      <alignment/>
      <protection locked="0"/>
    </xf>
    <xf numFmtId="4" fontId="6" fillId="39" borderId="0" xfId="0" applyNumberFormat="1" applyFont="1" applyFill="1" applyAlignment="1" applyProtection="1">
      <alignment/>
      <protection locked="0"/>
    </xf>
    <xf numFmtId="4" fontId="1" fillId="39" borderId="0" xfId="0" applyNumberFormat="1" applyFont="1" applyFill="1" applyAlignment="1">
      <alignment vertical="center"/>
    </xf>
    <xf numFmtId="4" fontId="1" fillId="35" borderId="0" xfId="0" applyNumberFormat="1" applyFont="1" applyFill="1" applyAlignment="1">
      <alignment/>
    </xf>
    <xf numFmtId="4" fontId="1" fillId="39" borderId="0" xfId="0" applyNumberFormat="1" applyFont="1" applyFill="1" applyAlignment="1" applyProtection="1">
      <alignment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2" xfId="51"/>
    <cellStyle name="Normal 2 3" xfId="52"/>
    <cellStyle name="Normal 2 4" xfId="53"/>
    <cellStyle name="Percent" xfId="54"/>
    <cellStyle name="Povezana ćelija" xfId="55"/>
    <cellStyle name="Followed Hyperlink" xfId="56"/>
    <cellStyle name="Provjera ćelije" xfId="57"/>
    <cellStyle name="SAPBEXHLevel2" xfId="58"/>
    <cellStyle name="SAPBEXstdData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4"/>
  <sheetViews>
    <sheetView tabSelected="1" view="pageBreakPreview" zoomScaleSheetLayoutView="100" workbookViewId="0" topLeftCell="A1">
      <selection activeCell="E3" sqref="E3"/>
    </sheetView>
  </sheetViews>
  <sheetFormatPr defaultColWidth="9.140625" defaultRowHeight="15"/>
  <cols>
    <col min="1" max="1" width="2.8515625" style="0" customWidth="1"/>
    <col min="2" max="2" width="2.7109375" style="6" customWidth="1"/>
    <col min="3" max="3" width="1.421875" style="6" customWidth="1"/>
    <col min="4" max="4" width="4.7109375" style="7" customWidth="1"/>
    <col min="5" max="5" width="67.57421875" style="81" customWidth="1"/>
    <col min="6" max="6" width="16.00390625" style="124" hidden="1" customWidth="1"/>
    <col min="7" max="7" width="6.00390625" style="125" hidden="1" customWidth="1"/>
    <col min="8" max="8" width="25.28125" style="207" hidden="1" customWidth="1"/>
    <col min="9" max="9" width="18.7109375" style="96" customWidth="1"/>
    <col min="10" max="10" width="19.00390625" style="96" customWidth="1"/>
    <col min="11" max="11" width="19.00390625" style="222" customWidth="1"/>
    <col min="12" max="12" width="7.7109375" style="196" customWidth="1"/>
    <col min="13" max="13" width="3.140625" style="43" customWidth="1"/>
    <col min="14" max="14" width="29.421875" style="81" customWidth="1"/>
    <col min="15" max="15" width="19.00390625" style="81" customWidth="1"/>
    <col min="16" max="16" width="15.140625" style="96" customWidth="1"/>
    <col min="17" max="17" width="10.00390625" style="96" customWidth="1"/>
    <col min="18" max="18" width="16.28125" style="96" customWidth="1"/>
    <col min="19" max="19" width="15.140625" style="96" customWidth="1"/>
    <col min="20" max="20" width="5.140625" style="192" customWidth="1"/>
    <col min="21" max="21" width="5.00390625" style="0" customWidth="1"/>
    <col min="22" max="22" width="4.28125" style="0" customWidth="1"/>
    <col min="23" max="24" width="16.57421875" style="5" customWidth="1"/>
  </cols>
  <sheetData>
    <row r="1" spans="1:20" ht="21">
      <c r="A1" s="1"/>
      <c r="B1" s="2"/>
      <c r="C1" s="2"/>
      <c r="D1" s="3"/>
      <c r="E1" s="80" t="s">
        <v>0</v>
      </c>
      <c r="F1" s="122"/>
      <c r="G1" s="123"/>
      <c r="H1" s="206"/>
      <c r="I1" s="176"/>
      <c r="J1" s="176"/>
      <c r="K1" s="221"/>
      <c r="L1" s="195"/>
      <c r="M1" s="4"/>
      <c r="N1" s="97"/>
      <c r="O1" s="97"/>
      <c r="P1" s="176"/>
      <c r="Q1" s="176"/>
      <c r="R1" s="176"/>
      <c r="S1" s="176"/>
      <c r="T1" s="177"/>
    </row>
    <row r="2" spans="5:20" ht="15.75">
      <c r="E2" s="81" t="s">
        <v>153</v>
      </c>
      <c r="I2" s="109"/>
      <c r="J2" s="109"/>
      <c r="M2" s="9"/>
      <c r="N2" s="98"/>
      <c r="O2" s="98"/>
      <c r="P2" s="109"/>
      <c r="Q2" s="109"/>
      <c r="R2" s="109"/>
      <c r="S2" s="109"/>
      <c r="T2" s="130"/>
    </row>
    <row r="3" spans="5:20" ht="15.75">
      <c r="E3" s="82" t="s">
        <v>203</v>
      </c>
      <c r="F3" s="126"/>
      <c r="G3" s="127"/>
      <c r="I3" s="109"/>
      <c r="J3" s="109"/>
      <c r="M3" s="9"/>
      <c r="N3" s="98"/>
      <c r="O3" s="98"/>
      <c r="P3" s="109"/>
      <c r="Q3" s="109"/>
      <c r="R3" s="109"/>
      <c r="S3" s="109"/>
      <c r="T3" s="130"/>
    </row>
    <row r="4" spans="6:20" ht="15.75">
      <c r="F4" s="128"/>
      <c r="G4" s="129" t="s">
        <v>1</v>
      </c>
      <c r="H4" s="208"/>
      <c r="I4" s="109"/>
      <c r="J4" s="109"/>
      <c r="L4" s="197" t="s">
        <v>151</v>
      </c>
      <c r="M4" s="10"/>
      <c r="N4" s="99"/>
      <c r="O4" s="99"/>
      <c r="P4" s="109"/>
      <c r="Q4" s="204" t="s">
        <v>191</v>
      </c>
      <c r="R4" s="204"/>
      <c r="S4" s="109">
        <v>20</v>
      </c>
      <c r="T4" s="193">
        <v>20242023</v>
      </c>
    </row>
    <row r="5" spans="1:20" s="14" customFormat="1" ht="15.75">
      <c r="A5" s="11" t="s">
        <v>2</v>
      </c>
      <c r="B5" s="12"/>
      <c r="C5" s="12"/>
      <c r="D5" s="12"/>
      <c r="E5" s="83"/>
      <c r="F5" s="131">
        <v>2014</v>
      </c>
      <c r="G5" s="125" t="s">
        <v>3</v>
      </c>
      <c r="H5" s="209"/>
      <c r="I5" s="100" t="s">
        <v>190</v>
      </c>
      <c r="J5" s="100">
        <v>2023</v>
      </c>
      <c r="K5" s="223" t="s">
        <v>195</v>
      </c>
      <c r="L5" s="198" t="s">
        <v>165</v>
      </c>
      <c r="M5" s="13" t="s">
        <v>4</v>
      </c>
      <c r="N5" s="100"/>
      <c r="O5" s="100" t="s">
        <v>192</v>
      </c>
      <c r="P5" s="100">
        <v>2025</v>
      </c>
      <c r="Q5" s="205" t="s">
        <v>154</v>
      </c>
      <c r="R5" s="205" t="s">
        <v>194</v>
      </c>
      <c r="S5" s="100">
        <v>2026</v>
      </c>
      <c r="T5" s="130" t="s">
        <v>3</v>
      </c>
    </row>
    <row r="6" spans="1:20" ht="15.75">
      <c r="A6" s="15"/>
      <c r="B6" s="16"/>
      <c r="C6" s="16"/>
      <c r="D6" s="17"/>
      <c r="E6" s="84"/>
      <c r="F6" s="101" t="e">
        <f>F14+F8</f>
        <v>#REF!</v>
      </c>
      <c r="G6" s="101" t="e">
        <f>G14+G8</f>
        <v>#REF!</v>
      </c>
      <c r="H6" s="210"/>
      <c r="I6" s="101">
        <f>J6/7.5345</f>
        <v>1978228.897737076</v>
      </c>
      <c r="J6" s="101">
        <f>J14+J8</f>
        <v>14904965.63</v>
      </c>
      <c r="K6" s="101">
        <f>K14+K8</f>
        <v>3104580.52</v>
      </c>
      <c r="L6" s="200" t="e">
        <f>J6/#REF!</f>
        <v>#REF!</v>
      </c>
      <c r="M6" s="18"/>
      <c r="N6" s="101"/>
      <c r="O6" s="101">
        <f>P6/7.5345</f>
        <v>1226644.7674032783</v>
      </c>
      <c r="P6" s="101">
        <f>P14+P8</f>
        <v>9242155</v>
      </c>
      <c r="Q6" s="101">
        <f>P6/J6</f>
        <v>0.6200722114647371</v>
      </c>
      <c r="R6" s="101">
        <f>S6/7.5345</f>
        <v>1206712.4560355695</v>
      </c>
      <c r="S6" s="101">
        <f>S14+S8</f>
        <v>9091975</v>
      </c>
      <c r="T6" s="132">
        <f>S6/P6</f>
        <v>0.9837505430281142</v>
      </c>
    </row>
    <row r="7" spans="1:20" ht="15.75">
      <c r="A7" s="19" t="s">
        <v>5</v>
      </c>
      <c r="B7" s="20"/>
      <c r="C7" s="20"/>
      <c r="D7" s="21"/>
      <c r="E7" s="19"/>
      <c r="F7" s="133"/>
      <c r="G7" s="129"/>
      <c r="H7" s="210"/>
      <c r="I7" s="101">
        <f aca="true" t="shared" si="0" ref="I7:I72">J7/7.5345</f>
        <v>0</v>
      </c>
      <c r="J7" s="109"/>
      <c r="L7" s="200"/>
      <c r="M7" s="22"/>
      <c r="N7" s="102"/>
      <c r="O7" s="101">
        <f>P7/7.5345</f>
        <v>0</v>
      </c>
      <c r="P7" s="109"/>
      <c r="Q7" s="101" t="e">
        <f>P7/J7</f>
        <v>#DIV/0!</v>
      </c>
      <c r="R7" s="101">
        <f aca="true" t="shared" si="1" ref="R7:R72">S7/7.5345</f>
        <v>0</v>
      </c>
      <c r="S7" s="109"/>
      <c r="T7" s="132" t="e">
        <f>S7/P7</f>
        <v>#DIV/0!</v>
      </c>
    </row>
    <row r="8" spans="1:20" ht="15.75">
      <c r="A8" s="27" t="s">
        <v>126</v>
      </c>
      <c r="B8" s="28"/>
      <c r="C8" s="28"/>
      <c r="D8" s="29"/>
      <c r="E8" s="27"/>
      <c r="F8" s="107">
        <f>F10</f>
        <v>100000</v>
      </c>
      <c r="G8" s="134" t="e">
        <f>#REF!/F8</f>
        <v>#REF!</v>
      </c>
      <c r="H8" s="210"/>
      <c r="I8" s="101">
        <f t="shared" si="0"/>
        <v>13272.280841462605</v>
      </c>
      <c r="J8" s="107">
        <v>100000</v>
      </c>
      <c r="K8" s="225">
        <v>13300</v>
      </c>
      <c r="L8" s="200" t="e">
        <f>J8/#REF!</f>
        <v>#REF!</v>
      </c>
      <c r="M8" s="30"/>
      <c r="N8" s="103"/>
      <c r="O8" s="101">
        <f>P8/7.5345</f>
        <v>13272.280841462605</v>
      </c>
      <c r="P8" s="107">
        <f>P9</f>
        <v>100000</v>
      </c>
      <c r="Q8" s="101">
        <f>P8/J8</f>
        <v>1</v>
      </c>
      <c r="R8" s="101">
        <f t="shared" si="1"/>
        <v>13272.280841462605</v>
      </c>
      <c r="S8" s="107">
        <f>S9</f>
        <v>100000</v>
      </c>
      <c r="T8" s="132">
        <f>S8/P8</f>
        <v>1</v>
      </c>
    </row>
    <row r="9" spans="1:20" ht="15.75">
      <c r="A9" s="23"/>
      <c r="B9" s="24" t="s">
        <v>6</v>
      </c>
      <c r="C9" s="24"/>
      <c r="D9" s="25"/>
      <c r="E9" s="85"/>
      <c r="F9" s="135">
        <f aca="true" t="shared" si="2" ref="F9:G11">F10</f>
        <v>100000</v>
      </c>
      <c r="G9" s="136" t="e">
        <f t="shared" si="2"/>
        <v>#REF!</v>
      </c>
      <c r="H9" s="210"/>
      <c r="I9" s="101">
        <f t="shared" si="0"/>
        <v>13272.280841462605</v>
      </c>
      <c r="J9" s="178">
        <v>100000</v>
      </c>
      <c r="L9" s="200" t="e">
        <f>J9/#REF!</f>
        <v>#REF!</v>
      </c>
      <c r="M9" s="26"/>
      <c r="N9" s="104"/>
      <c r="O9" s="101">
        <f>P9/7.5345</f>
        <v>13272.280841462605</v>
      </c>
      <c r="P9" s="178">
        <f>P10</f>
        <v>100000</v>
      </c>
      <c r="Q9" s="101">
        <f>P9/J9</f>
        <v>1</v>
      </c>
      <c r="R9" s="101">
        <f t="shared" si="1"/>
        <v>13272.280841462605</v>
      </c>
      <c r="S9" s="178">
        <f>S10</f>
        <v>100000</v>
      </c>
      <c r="T9" s="132">
        <f>S9/P9</f>
        <v>1</v>
      </c>
    </row>
    <row r="10" spans="1:20" ht="15.75">
      <c r="A10" s="27"/>
      <c r="B10" s="28"/>
      <c r="C10" s="28" t="s">
        <v>7</v>
      </c>
      <c r="D10" s="29"/>
      <c r="E10" s="27"/>
      <c r="F10" s="107">
        <f t="shared" si="2"/>
        <v>100000</v>
      </c>
      <c r="G10" s="134" t="e">
        <f t="shared" si="2"/>
        <v>#REF!</v>
      </c>
      <c r="H10" s="210"/>
      <c r="I10" s="101">
        <f t="shared" si="0"/>
        <v>13272.280841462605</v>
      </c>
      <c r="J10" s="179">
        <v>100000</v>
      </c>
      <c r="K10" s="226">
        <v>13300</v>
      </c>
      <c r="L10" s="200" t="e">
        <f>J10/#REF!</f>
        <v>#REF!</v>
      </c>
      <c r="M10" s="31"/>
      <c r="N10" s="105"/>
      <c r="O10" s="101">
        <f>P10/7.5345</f>
        <v>13272.280841462605</v>
      </c>
      <c r="P10" s="179">
        <f>P11</f>
        <v>100000</v>
      </c>
      <c r="Q10" s="101">
        <f>P10/J10</f>
        <v>1</v>
      </c>
      <c r="R10" s="101">
        <f t="shared" si="1"/>
        <v>13272.280841462605</v>
      </c>
      <c r="S10" s="179">
        <f>S11</f>
        <v>100000</v>
      </c>
      <c r="T10" s="132">
        <f>S10/P10</f>
        <v>1</v>
      </c>
    </row>
    <row r="11" spans="1:20" ht="15.75">
      <c r="A11" s="32"/>
      <c r="B11" s="33"/>
      <c r="C11" s="33" t="s">
        <v>8</v>
      </c>
      <c r="D11" s="34"/>
      <c r="E11" s="86"/>
      <c r="F11" s="137">
        <f t="shared" si="2"/>
        <v>100000</v>
      </c>
      <c r="G11" s="138" t="e">
        <f t="shared" si="2"/>
        <v>#REF!</v>
      </c>
      <c r="H11" s="210"/>
      <c r="I11" s="101">
        <f t="shared" si="0"/>
        <v>13272.280841462605</v>
      </c>
      <c r="J11" s="180">
        <v>100000</v>
      </c>
      <c r="K11" s="222">
        <v>13300</v>
      </c>
      <c r="L11" s="200" t="e">
        <f>J11/#REF!</f>
        <v>#REF!</v>
      </c>
      <c r="M11" s="35"/>
      <c r="N11" s="106"/>
      <c r="O11" s="101">
        <f>P11/7.5345</f>
        <v>13272.280841462605</v>
      </c>
      <c r="P11" s="180">
        <f>SUM(P12)</f>
        <v>100000</v>
      </c>
      <c r="Q11" s="101">
        <f>P11/J11</f>
        <v>1</v>
      </c>
      <c r="R11" s="101">
        <f t="shared" si="1"/>
        <v>13272.280841462605</v>
      </c>
      <c r="S11" s="180">
        <f>SUM(S12)</f>
        <v>100000</v>
      </c>
      <c r="T11" s="132">
        <f>S11/P11</f>
        <v>1</v>
      </c>
    </row>
    <row r="12" spans="1:20" ht="15.75">
      <c r="A12" s="36">
        <v>11</v>
      </c>
      <c r="B12" s="37"/>
      <c r="C12" s="37"/>
      <c r="D12" s="38" t="s">
        <v>9</v>
      </c>
      <c r="E12" s="87" t="s">
        <v>10</v>
      </c>
      <c r="F12" s="133">
        <v>100000</v>
      </c>
      <c r="G12" s="129" t="e">
        <f>#REF!/F12</f>
        <v>#REF!</v>
      </c>
      <c r="H12" s="210"/>
      <c r="I12" s="101">
        <f t="shared" si="0"/>
        <v>13272.280841462605</v>
      </c>
      <c r="J12" s="109">
        <v>100000</v>
      </c>
      <c r="K12" s="222">
        <v>13300</v>
      </c>
      <c r="L12" s="200" t="e">
        <f>J12/#REF!</f>
        <v>#REF!</v>
      </c>
      <c r="M12" s="9">
        <v>32</v>
      </c>
      <c r="N12" s="98" t="s">
        <v>11</v>
      </c>
      <c r="O12" s="101">
        <f>P12/7.5345</f>
        <v>13272.280841462605</v>
      </c>
      <c r="P12" s="109">
        <v>100000</v>
      </c>
      <c r="Q12" s="101">
        <f>P12/J12</f>
        <v>1</v>
      </c>
      <c r="R12" s="101">
        <f t="shared" si="1"/>
        <v>13272.280841462605</v>
      </c>
      <c r="S12" s="109">
        <v>100000</v>
      </c>
      <c r="T12" s="132">
        <f>S12/P12</f>
        <v>1</v>
      </c>
    </row>
    <row r="13" spans="1:24" s="39" customFormat="1" ht="14.25" customHeight="1">
      <c r="A13" s="19" t="s">
        <v>12</v>
      </c>
      <c r="B13" s="20"/>
      <c r="C13" s="20"/>
      <c r="D13" s="21"/>
      <c r="E13" s="19"/>
      <c r="F13" s="133"/>
      <c r="G13" s="129"/>
      <c r="H13" s="210"/>
      <c r="I13" s="101">
        <f t="shared" si="0"/>
        <v>0</v>
      </c>
      <c r="J13" s="109"/>
      <c r="K13" s="222"/>
      <c r="L13" s="200">
        <v>0</v>
      </c>
      <c r="M13" s="22"/>
      <c r="N13" s="102"/>
      <c r="O13" s="101">
        <f>P13/7.5345</f>
        <v>0</v>
      </c>
      <c r="P13" s="109"/>
      <c r="Q13" s="101" t="e">
        <f>P13/J13</f>
        <v>#DIV/0!</v>
      </c>
      <c r="R13" s="101">
        <f t="shared" si="1"/>
        <v>0</v>
      </c>
      <c r="S13" s="109"/>
      <c r="T13" s="132" t="e">
        <f>S13/P13</f>
        <v>#DIV/0!</v>
      </c>
      <c r="W13" s="40"/>
      <c r="X13" s="40"/>
    </row>
    <row r="14" spans="1:20" ht="15">
      <c r="A14" s="27" t="s">
        <v>80</v>
      </c>
      <c r="B14" s="28"/>
      <c r="C14" s="28"/>
      <c r="D14" s="29"/>
      <c r="E14" s="27"/>
      <c r="F14" s="107" t="e">
        <f>F16+F62+F90+F99+F119+F129+F140+F153+F166+F177+F201+F218+F222+F228+F248</f>
        <v>#REF!</v>
      </c>
      <c r="G14" s="107" t="e">
        <f>G16+G65+G93+G102+G120+G132+G143+G156+G169+G180+G204+G219+G223+G229+G245</f>
        <v>#REF!</v>
      </c>
      <c r="H14" s="210"/>
      <c r="I14" s="101">
        <f t="shared" si="0"/>
        <v>1964956.6168956135</v>
      </c>
      <c r="J14" s="107">
        <f>J16+J65+J93+J102+J120+J132+J143+J156+J169+J180+J204+J219+J223+J229+J245</f>
        <v>14804965.63</v>
      </c>
      <c r="K14" s="107">
        <f>K16+K65+K93+K102+K120+K132+K143+K156+K169+K180+K204+K219+K223+K229+K245</f>
        <v>3091280.52</v>
      </c>
      <c r="L14" s="107" t="e">
        <f>L16+L65+L93+L102+L120+L132+L143+L156+L169+L180+L204+L219+L223+L229+L245</f>
        <v>#REF!</v>
      </c>
      <c r="M14" s="107">
        <f>M16+M65+M93+M102+M120+M132+M143+M156+M169+M180+M204+M219+M223+M229+M245</f>
        <v>0</v>
      </c>
      <c r="N14" s="107">
        <f>N16+N65+N93+N102+N120+N132+N143+N156+N169+N180+N204+N219+N223+N229+N245</f>
        <v>0</v>
      </c>
      <c r="O14" s="101">
        <f>P14/7.5345</f>
        <v>1213372.4865618155</v>
      </c>
      <c r="P14" s="107">
        <f>P16+P65+P93+P102+P120+P132+P143+P156+P169+P180+P204+P219+P223+P229+P245</f>
        <v>9142155</v>
      </c>
      <c r="Q14" s="101">
        <f>P14/J14</f>
        <v>0.6175059928187081</v>
      </c>
      <c r="R14" s="101">
        <f t="shared" si="1"/>
        <v>1193440.175194107</v>
      </c>
      <c r="S14" s="107">
        <f>S16+S65+S93+S102+S120+S132+S143+S156+S169+S180+S204+S219+S223+S229+S245</f>
        <v>8991975</v>
      </c>
      <c r="T14" s="132">
        <f>S14/P14</f>
        <v>0.9835728009424474</v>
      </c>
    </row>
    <row r="15" spans="1:24" ht="15">
      <c r="A15" s="23"/>
      <c r="B15" s="24" t="s">
        <v>6</v>
      </c>
      <c r="C15" s="24"/>
      <c r="D15" s="25"/>
      <c r="E15" s="85"/>
      <c r="F15" s="135">
        <f>F16</f>
        <v>1909800</v>
      </c>
      <c r="G15" s="136" t="e">
        <f>#REF!/F15</f>
        <v>#REF!</v>
      </c>
      <c r="H15" s="210"/>
      <c r="I15" s="101">
        <f t="shared" si="0"/>
        <v>485247.8598447143</v>
      </c>
      <c r="J15" s="135">
        <f>J16</f>
        <v>3656100</v>
      </c>
      <c r="K15" s="135">
        <f>K16</f>
        <v>472950.52</v>
      </c>
      <c r="L15" s="135" t="e">
        <f>L16</f>
        <v>#REF!</v>
      </c>
      <c r="M15" s="135">
        <f>M16</f>
        <v>0</v>
      </c>
      <c r="N15" s="135">
        <f>N16</f>
        <v>0</v>
      </c>
      <c r="O15" s="101">
        <f>P15/7.5345</f>
        <v>220532.21846174262</v>
      </c>
      <c r="P15" s="135">
        <f>P16</f>
        <v>1661600</v>
      </c>
      <c r="Q15" s="101">
        <f>P15/J15</f>
        <v>0.45447334591504607</v>
      </c>
      <c r="R15" s="101">
        <f t="shared" si="1"/>
        <v>193987.65677881744</v>
      </c>
      <c r="S15" s="135">
        <f>S16</f>
        <v>1461600</v>
      </c>
      <c r="T15" s="132">
        <f>S15/P15</f>
        <v>0.8796340876263842</v>
      </c>
      <c r="W15" s="41"/>
      <c r="X15" s="41"/>
    </row>
    <row r="16" spans="1:24" ht="15.75">
      <c r="A16" s="27"/>
      <c r="B16" s="28"/>
      <c r="C16" s="28" t="s">
        <v>13</v>
      </c>
      <c r="D16" s="29"/>
      <c r="E16" s="27"/>
      <c r="F16" s="107">
        <f>F17+F37+F27+F29+F33+F35+F39+F46+F48+F51+F53+F55+F57</f>
        <v>1909800</v>
      </c>
      <c r="G16" s="134" t="e">
        <f>#REF!/F16</f>
        <v>#REF!</v>
      </c>
      <c r="H16" s="210"/>
      <c r="I16" s="101">
        <f t="shared" si="0"/>
        <v>485247.8598447143</v>
      </c>
      <c r="J16" s="199">
        <f>J17+J37+J27+J29+J33+J35+J39+J46+J48+J51+J53+J55+J60+J58+J31+J43</f>
        <v>3656100</v>
      </c>
      <c r="K16" s="199">
        <f>K17+K37+K27+K29+K33+K35+K39+K46+K48+K51+K53+K55+K60+K58+K31+K43</f>
        <v>472950.52</v>
      </c>
      <c r="L16" s="200" t="e">
        <f>J16/#REF!</f>
        <v>#REF!</v>
      </c>
      <c r="M16" s="199">
        <f>M17+M37+M27+M29+M33+M35+M39+M46+M48+M51+M53+M55+M60+M58</f>
        <v>0</v>
      </c>
      <c r="N16" s="199">
        <f>N17+N37+N27+N29+N33+N35+N39+N46+N48+N51+N53+N55+N60+N58</f>
        <v>0</v>
      </c>
      <c r="O16" s="101">
        <f>P16/7.5345</f>
        <v>220532.21846174262</v>
      </c>
      <c r="P16" s="199">
        <f>P17+P37+P27+P29+P33+P35+P39+P46+P48+P51+P53+P55+P60+P58</f>
        <v>1661600</v>
      </c>
      <c r="Q16" s="101">
        <f>P16/J16</f>
        <v>0.45447334591504607</v>
      </c>
      <c r="R16" s="101">
        <f t="shared" si="1"/>
        <v>193987.65677881744</v>
      </c>
      <c r="S16" s="107">
        <f>S17+S27+S29+S33+S37+S39+S46+S35+S48+S51+S53+S55+S60+S58</f>
        <v>1461600</v>
      </c>
      <c r="T16" s="132">
        <f>S16/P16</f>
        <v>0.8796340876263842</v>
      </c>
      <c r="W16" s="41"/>
      <c r="X16" s="41"/>
    </row>
    <row r="17" spans="1:24" ht="15.75">
      <c r="A17" s="32"/>
      <c r="B17" s="33"/>
      <c r="C17" s="33"/>
      <c r="D17" s="34" t="s">
        <v>14</v>
      </c>
      <c r="E17" s="86"/>
      <c r="F17" s="137">
        <f>SUM(F18:F26)</f>
        <v>734800</v>
      </c>
      <c r="G17" s="138" t="e">
        <f>#REF!/F17</f>
        <v>#REF!</v>
      </c>
      <c r="H17" s="210"/>
      <c r="I17" s="101">
        <f t="shared" si="0"/>
        <v>107598.38078173733</v>
      </c>
      <c r="J17" s="108">
        <v>810700</v>
      </c>
      <c r="K17" s="227">
        <f>SUM(K18:K25)</f>
        <v>168400</v>
      </c>
      <c r="L17" s="200" t="e">
        <f>J17/#REF!</f>
        <v>#REF!</v>
      </c>
      <c r="M17" s="42"/>
      <c r="N17" s="108"/>
      <c r="O17" s="101">
        <f>P17/7.5345</f>
        <v>100364.98772314022</v>
      </c>
      <c r="P17" s="108">
        <f>SUM(P18:P26)</f>
        <v>756200</v>
      </c>
      <c r="Q17" s="101">
        <f>P17/J17</f>
        <v>0.932774145799926</v>
      </c>
      <c r="R17" s="101">
        <f t="shared" si="1"/>
        <v>100364.98772314022</v>
      </c>
      <c r="S17" s="108">
        <f>SUM(S18:S26)</f>
        <v>756200</v>
      </c>
      <c r="T17" s="132">
        <f>S17/P17</f>
        <v>1</v>
      </c>
      <c r="W17" s="41"/>
      <c r="X17" s="41"/>
    </row>
    <row r="18" spans="1:24" ht="15.75">
      <c r="A18" s="7">
        <v>11</v>
      </c>
      <c r="D18" s="38" t="s">
        <v>15</v>
      </c>
      <c r="E18" s="87" t="s">
        <v>16</v>
      </c>
      <c r="F18" s="140">
        <v>400000</v>
      </c>
      <c r="G18" s="141" t="e">
        <f>#REF!/F18</f>
        <v>#REF!</v>
      </c>
      <c r="H18" s="210"/>
      <c r="I18" s="101">
        <f t="shared" si="0"/>
        <v>66122.5031521667</v>
      </c>
      <c r="J18" s="109">
        <v>498200</v>
      </c>
      <c r="K18" s="222">
        <v>67100</v>
      </c>
      <c r="L18" s="200" t="e">
        <f>J18/#REF!</f>
        <v>#REF!</v>
      </c>
      <c r="M18" s="9">
        <v>31</v>
      </c>
      <c r="N18" s="98" t="s">
        <v>17</v>
      </c>
      <c r="O18" s="101">
        <f>P18/7.5345</f>
        <v>66122.5031521667</v>
      </c>
      <c r="P18" s="109">
        <v>498200</v>
      </c>
      <c r="Q18" s="101">
        <f>P18/J18</f>
        <v>1</v>
      </c>
      <c r="R18" s="101">
        <f t="shared" si="1"/>
        <v>66122.5031521667</v>
      </c>
      <c r="S18" s="109">
        <v>498200</v>
      </c>
      <c r="T18" s="132">
        <f>S18/P18</f>
        <v>1</v>
      </c>
      <c r="W18" s="41"/>
      <c r="X18" s="41"/>
    </row>
    <row r="19" spans="1:24" ht="15.75">
      <c r="A19" s="7">
        <v>11</v>
      </c>
      <c r="D19" s="38">
        <v>312</v>
      </c>
      <c r="E19" s="87" t="s">
        <v>18</v>
      </c>
      <c r="F19" s="139">
        <v>10000</v>
      </c>
      <c r="G19" s="141" t="e">
        <f>#REF!/F19</f>
        <v>#REF!</v>
      </c>
      <c r="H19" s="210"/>
      <c r="I19" s="101">
        <f t="shared" si="0"/>
        <v>3981.684252438781</v>
      </c>
      <c r="J19" s="109">
        <v>30000</v>
      </c>
      <c r="K19" s="222">
        <v>4000</v>
      </c>
      <c r="L19" s="200" t="e">
        <f>J19/#REF!</f>
        <v>#REF!</v>
      </c>
      <c r="M19" s="9">
        <v>32</v>
      </c>
      <c r="N19" s="98" t="s">
        <v>11</v>
      </c>
      <c r="O19" s="101">
        <f>P19/7.5345</f>
        <v>33578.87052890039</v>
      </c>
      <c r="P19" s="109">
        <v>253000</v>
      </c>
      <c r="Q19" s="101">
        <f>P19/J19</f>
        <v>8.433333333333334</v>
      </c>
      <c r="R19" s="101">
        <f t="shared" si="1"/>
        <v>33578.87052890039</v>
      </c>
      <c r="S19" s="109">
        <v>253000</v>
      </c>
      <c r="T19" s="132">
        <f>S19/P19</f>
        <v>1</v>
      </c>
      <c r="W19" s="41"/>
      <c r="X19" s="41"/>
    </row>
    <row r="20" spans="1:24" ht="15.75">
      <c r="A20" s="7">
        <v>11</v>
      </c>
      <c r="D20" s="38" t="s">
        <v>19</v>
      </c>
      <c r="E20" s="87" t="s">
        <v>20</v>
      </c>
      <c r="F20" s="139">
        <v>60800</v>
      </c>
      <c r="G20" s="141" t="e">
        <f>#REF!/F20</f>
        <v>#REF!</v>
      </c>
      <c r="H20" s="210"/>
      <c r="I20" s="101">
        <f t="shared" si="0"/>
        <v>10153.294843718893</v>
      </c>
      <c r="J20" s="109">
        <v>76500</v>
      </c>
      <c r="K20" s="222">
        <v>10200</v>
      </c>
      <c r="L20" s="200" t="e">
        <f>J20/#REF!</f>
        <v>#REF!</v>
      </c>
      <c r="M20" s="9">
        <v>34</v>
      </c>
      <c r="N20" s="98" t="s">
        <v>21</v>
      </c>
      <c r="O20" s="101">
        <f>P20/7.5345</f>
        <v>663.6140420731302</v>
      </c>
      <c r="P20" s="109">
        <v>5000</v>
      </c>
      <c r="Q20" s="101">
        <f>P20/J20</f>
        <v>0.06535947712418301</v>
      </c>
      <c r="R20" s="101">
        <f t="shared" si="1"/>
        <v>663.6140420731302</v>
      </c>
      <c r="S20" s="109">
        <v>5000</v>
      </c>
      <c r="T20" s="132">
        <f>S20/P20</f>
        <v>1</v>
      </c>
      <c r="W20" s="41"/>
      <c r="X20" s="41"/>
    </row>
    <row r="21" spans="1:24" ht="15.75">
      <c r="A21" s="7">
        <v>11</v>
      </c>
      <c r="D21" s="38" t="s">
        <v>22</v>
      </c>
      <c r="E21" s="87" t="s">
        <v>23</v>
      </c>
      <c r="F21" s="139">
        <v>30000</v>
      </c>
      <c r="G21" s="141" t="e">
        <f>#REF!/F21</f>
        <v>#REF!</v>
      </c>
      <c r="H21" s="210"/>
      <c r="I21" s="101">
        <f t="shared" si="0"/>
        <v>5574.357953414294</v>
      </c>
      <c r="J21" s="109">
        <v>42000</v>
      </c>
      <c r="K21" s="222">
        <v>5500</v>
      </c>
      <c r="L21" s="200" t="e">
        <f>J21/#REF!</f>
        <v>#REF!</v>
      </c>
      <c r="M21" s="9"/>
      <c r="N21" s="98"/>
      <c r="O21" s="101">
        <f>P21/7.5345</f>
        <v>0</v>
      </c>
      <c r="P21" s="109"/>
      <c r="Q21" s="101">
        <f>P21/J21</f>
        <v>0</v>
      </c>
      <c r="R21" s="101">
        <f t="shared" si="1"/>
        <v>0</v>
      </c>
      <c r="S21" s="109"/>
      <c r="T21" s="132" t="e">
        <f>S21/P21</f>
        <v>#DIV/0!</v>
      </c>
      <c r="W21" s="41"/>
      <c r="X21" s="41"/>
    </row>
    <row r="22" spans="1:24" ht="15.75">
      <c r="A22" s="7">
        <v>11</v>
      </c>
      <c r="D22" s="38" t="s">
        <v>24</v>
      </c>
      <c r="E22" s="87" t="s">
        <v>25</v>
      </c>
      <c r="F22" s="139">
        <v>38000</v>
      </c>
      <c r="G22" s="141" t="e">
        <f>#REF!/F22</f>
        <v>#REF!</v>
      </c>
      <c r="H22" s="210"/>
      <c r="I22" s="101">
        <f t="shared" si="0"/>
        <v>5043.46671975579</v>
      </c>
      <c r="J22" s="96">
        <v>38000</v>
      </c>
      <c r="K22" s="222">
        <v>5000</v>
      </c>
      <c r="L22" s="200" t="e">
        <f>J22/#REF!</f>
        <v>#REF!</v>
      </c>
      <c r="N22" s="96">
        <f>O11+O17+O27+O29+O33+O46+O48+O53+O55+O66+O68+O72+O74+O76+O78+O80+O96+O103+O105+O107++O121+O126+O134+O139+O141+O144+O170+O181+O183+O185+O189+O191+O193++O209+O204+O220+O217+O224+O226+O230+O232+O234+O238+O245</f>
        <v>818366.182228416</v>
      </c>
      <c r="O22" s="101">
        <f>P22/7.5345</f>
        <v>0</v>
      </c>
      <c r="Q22" s="101">
        <f>P22/J22</f>
        <v>0</v>
      </c>
      <c r="R22" s="101">
        <f t="shared" si="1"/>
        <v>0</v>
      </c>
      <c r="T22" s="132" t="e">
        <f>S22/P22</f>
        <v>#DIV/0!</v>
      </c>
      <c r="W22" s="41"/>
      <c r="X22" s="41"/>
    </row>
    <row r="23" spans="1:24" ht="15.75">
      <c r="A23" s="7">
        <v>11</v>
      </c>
      <c r="D23" s="38" t="s">
        <v>26</v>
      </c>
      <c r="E23" s="87" t="s">
        <v>27</v>
      </c>
      <c r="F23" s="139">
        <v>99000</v>
      </c>
      <c r="G23" s="141" t="e">
        <f>#REF!/F23</f>
        <v>#REF!</v>
      </c>
      <c r="H23" s="210"/>
      <c r="I23" s="101">
        <f t="shared" si="0"/>
        <v>9157.873780609198</v>
      </c>
      <c r="J23" s="109">
        <v>69000</v>
      </c>
      <c r="K23" s="222">
        <v>9100</v>
      </c>
      <c r="L23" s="200" t="e">
        <f>J23/#REF!</f>
        <v>#REF!</v>
      </c>
      <c r="M23" s="9"/>
      <c r="N23" s="109">
        <f>O39+O42</f>
        <v>103523.79056340831</v>
      </c>
      <c r="O23" s="101">
        <f>P23/7.5345</f>
        <v>0</v>
      </c>
      <c r="P23" s="109"/>
      <c r="Q23" s="101">
        <f>P23/J23</f>
        <v>0</v>
      </c>
      <c r="R23" s="101">
        <f t="shared" si="1"/>
        <v>0</v>
      </c>
      <c r="S23" s="109"/>
      <c r="T23" s="132" t="e">
        <f>S23/P23</f>
        <v>#DIV/0!</v>
      </c>
      <c r="W23" s="41"/>
      <c r="X23" s="41"/>
    </row>
    <row r="24" spans="1:24" ht="15.75">
      <c r="A24" s="7">
        <v>11</v>
      </c>
      <c r="D24" s="38" t="s">
        <v>9</v>
      </c>
      <c r="E24" s="87" t="s">
        <v>10</v>
      </c>
      <c r="F24" s="139">
        <v>92000</v>
      </c>
      <c r="G24" s="141" t="e">
        <f>#REF!/F24</f>
        <v>#REF!</v>
      </c>
      <c r="H24" s="210"/>
      <c r="I24" s="101">
        <f t="shared" si="0"/>
        <v>66361.40420731303</v>
      </c>
      <c r="J24" s="109">
        <v>500000</v>
      </c>
      <c r="K24" s="222">
        <v>66500</v>
      </c>
      <c r="L24" s="200" t="e">
        <f>J24/#REF!</f>
        <v>#REF!</v>
      </c>
      <c r="M24" s="9"/>
      <c r="N24" s="98"/>
      <c r="O24" s="101">
        <f>P24/7.5345</f>
        <v>0</v>
      </c>
      <c r="P24" s="109"/>
      <c r="Q24" s="101">
        <f>P24/J24</f>
        <v>0</v>
      </c>
      <c r="R24" s="101">
        <f t="shared" si="1"/>
        <v>0</v>
      </c>
      <c r="S24" s="109"/>
      <c r="T24" s="132" t="e">
        <f>S24/P24</f>
        <v>#DIV/0!</v>
      </c>
      <c r="W24" s="41"/>
      <c r="X24" s="41"/>
    </row>
    <row r="25" spans="1:20" ht="15.75">
      <c r="A25" s="7">
        <v>11</v>
      </c>
      <c r="D25" s="38" t="s">
        <v>28</v>
      </c>
      <c r="E25" s="87" t="s">
        <v>29</v>
      </c>
      <c r="F25" s="139">
        <v>5000</v>
      </c>
      <c r="G25" s="141" t="e">
        <f>#REF!/F25</f>
        <v>#REF!</v>
      </c>
      <c r="H25" s="210"/>
      <c r="I25" s="101">
        <f t="shared" si="0"/>
        <v>929.0596589023824</v>
      </c>
      <c r="J25" s="181">
        <v>7000</v>
      </c>
      <c r="K25" s="226">
        <v>1000</v>
      </c>
      <c r="L25" s="200" t="e">
        <f>J25/#REF!</f>
        <v>#REF!</v>
      </c>
      <c r="M25" s="9"/>
      <c r="N25" s="102"/>
      <c r="O25" s="101">
        <f>P25/7.5345</f>
        <v>0</v>
      </c>
      <c r="P25" s="181"/>
      <c r="Q25" s="101">
        <f>P25/J25</f>
        <v>0</v>
      </c>
      <c r="R25" s="101">
        <f t="shared" si="1"/>
        <v>0</v>
      </c>
      <c r="S25" s="181"/>
      <c r="T25" s="132" t="e">
        <f>S25/P25</f>
        <v>#DIV/0!</v>
      </c>
    </row>
    <row r="26" spans="1:20" ht="15.75">
      <c r="A26" s="7">
        <v>11</v>
      </c>
      <c r="D26" s="38">
        <v>532</v>
      </c>
      <c r="E26" s="87" t="s">
        <v>30</v>
      </c>
      <c r="F26" s="139">
        <v>0</v>
      </c>
      <c r="G26" s="142" t="s">
        <v>31</v>
      </c>
      <c r="H26" s="210"/>
      <c r="I26" s="101">
        <f t="shared" si="0"/>
        <v>0</v>
      </c>
      <c r="J26" s="181"/>
      <c r="K26" s="226"/>
      <c r="L26" s="200"/>
      <c r="M26" s="9"/>
      <c r="N26" s="102"/>
      <c r="O26" s="101">
        <f>P26/7.5345</f>
        <v>0</v>
      </c>
      <c r="P26" s="181"/>
      <c r="Q26" s="101" t="e">
        <f>P26/J26</f>
        <v>#DIV/0!</v>
      </c>
      <c r="R26" s="101">
        <f t="shared" si="1"/>
        <v>0</v>
      </c>
      <c r="S26" s="181"/>
      <c r="T26" s="132" t="e">
        <f>S26/P26</f>
        <v>#DIV/0!</v>
      </c>
    </row>
    <row r="27" spans="1:20" ht="15.75">
      <c r="A27" s="32"/>
      <c r="B27" s="33"/>
      <c r="C27" s="33"/>
      <c r="D27" s="34" t="s">
        <v>32</v>
      </c>
      <c r="E27" s="86"/>
      <c r="F27" s="143">
        <f>SUM(F28)</f>
        <v>15000</v>
      </c>
      <c r="G27" s="144" t="e">
        <f>#REF!/F27</f>
        <v>#REF!</v>
      </c>
      <c r="H27" s="210"/>
      <c r="I27" s="101">
        <f t="shared" si="0"/>
        <v>1990.8421262193906</v>
      </c>
      <c r="J27" s="119">
        <v>15000</v>
      </c>
      <c r="K27" s="222">
        <v>2000</v>
      </c>
      <c r="L27" s="200" t="e">
        <f>J27/#REF!</f>
        <v>#REF!</v>
      </c>
      <c r="M27" s="44"/>
      <c r="N27" s="110"/>
      <c r="O27" s="101">
        <f>P27/7.5345</f>
        <v>1990.8421262193906</v>
      </c>
      <c r="P27" s="119">
        <f>SUM(P28)</f>
        <v>15000</v>
      </c>
      <c r="Q27" s="101">
        <f>P27/J27</f>
        <v>1</v>
      </c>
      <c r="R27" s="101">
        <f t="shared" si="1"/>
        <v>1990.8421262193906</v>
      </c>
      <c r="S27" s="119">
        <f>SUM(S28)</f>
        <v>15000</v>
      </c>
      <c r="T27" s="132">
        <f>S27/P27</f>
        <v>1</v>
      </c>
    </row>
    <row r="28" spans="1:20" ht="15.75">
      <c r="A28" s="7">
        <v>11</v>
      </c>
      <c r="D28" s="38">
        <v>321</v>
      </c>
      <c r="E28" s="87" t="s">
        <v>23</v>
      </c>
      <c r="F28" s="145">
        <v>15000</v>
      </c>
      <c r="G28" s="141" t="e">
        <f>#REF!/F28</f>
        <v>#REF!</v>
      </c>
      <c r="H28" s="210"/>
      <c r="I28" s="101">
        <f t="shared" si="0"/>
        <v>1990.8421262193906</v>
      </c>
      <c r="J28" s="182">
        <v>15000</v>
      </c>
      <c r="K28" s="228">
        <v>2000</v>
      </c>
      <c r="L28" s="200" t="e">
        <f>J28/#REF!</f>
        <v>#REF!</v>
      </c>
      <c r="M28" s="9">
        <v>32</v>
      </c>
      <c r="N28" s="98" t="s">
        <v>11</v>
      </c>
      <c r="O28" s="101">
        <f>P28/7.5345</f>
        <v>1990.8421262193906</v>
      </c>
      <c r="P28" s="182">
        <v>15000</v>
      </c>
      <c r="Q28" s="101">
        <f>P28/J28</f>
        <v>1</v>
      </c>
      <c r="R28" s="101">
        <f t="shared" si="1"/>
        <v>1990.8421262193906</v>
      </c>
      <c r="S28" s="182">
        <v>15000</v>
      </c>
      <c r="T28" s="132">
        <f>S28/P28</f>
        <v>1</v>
      </c>
    </row>
    <row r="29" spans="1:20" ht="15.75">
      <c r="A29" s="32"/>
      <c r="B29" s="33"/>
      <c r="C29" s="33"/>
      <c r="D29" s="34" t="s">
        <v>33</v>
      </c>
      <c r="E29" s="86"/>
      <c r="F29" s="143">
        <f>SUM(F32)</f>
        <v>300000</v>
      </c>
      <c r="G29" s="144" t="e">
        <f>#REF!/F29</f>
        <v>#REF!</v>
      </c>
      <c r="H29" s="210"/>
      <c r="I29" s="101">
        <f t="shared" si="0"/>
        <v>26544.56168292521</v>
      </c>
      <c r="J29" s="119">
        <v>200000</v>
      </c>
      <c r="K29" s="222">
        <v>27000</v>
      </c>
      <c r="L29" s="200" t="e">
        <f>J29/#REF!</f>
        <v>#REF!</v>
      </c>
      <c r="M29" s="44"/>
      <c r="N29" s="110"/>
      <c r="O29" s="101">
        <f>P29/7.5345</f>
        <v>26544.56168292521</v>
      </c>
      <c r="P29" s="119">
        <v>200000</v>
      </c>
      <c r="Q29" s="101">
        <f>P29/J29</f>
        <v>1</v>
      </c>
      <c r="R29" s="101">
        <f t="shared" si="1"/>
        <v>0</v>
      </c>
      <c r="S29" s="119">
        <f>SUM(S32)</f>
        <v>0</v>
      </c>
      <c r="T29" s="132">
        <f>S29/P29</f>
        <v>0</v>
      </c>
    </row>
    <row r="30" spans="1:20" ht="15.75">
      <c r="A30" s="7">
        <v>11</v>
      </c>
      <c r="D30" s="38" t="s">
        <v>26</v>
      </c>
      <c r="E30" s="87" t="s">
        <v>27</v>
      </c>
      <c r="F30" s="145">
        <v>300000</v>
      </c>
      <c r="G30" s="141" t="e">
        <f>#REF!/F30</f>
        <v>#REF!</v>
      </c>
      <c r="H30" s="210"/>
      <c r="I30" s="101">
        <f t="shared" si="0"/>
        <v>26544.56168292521</v>
      </c>
      <c r="J30" s="183">
        <v>200000</v>
      </c>
      <c r="K30" s="229">
        <v>27000</v>
      </c>
      <c r="L30" s="200" t="e">
        <f>J30/#REF!</f>
        <v>#REF!</v>
      </c>
      <c r="M30" s="9">
        <v>32</v>
      </c>
      <c r="N30" s="98" t="s">
        <v>11</v>
      </c>
      <c r="O30" s="101">
        <f>P30/7.5345</f>
        <v>0</v>
      </c>
      <c r="P30" s="183">
        <v>0</v>
      </c>
      <c r="Q30" s="101">
        <f>P30/J30</f>
        <v>0</v>
      </c>
      <c r="R30" s="101">
        <f t="shared" si="1"/>
        <v>21235.649346340168</v>
      </c>
      <c r="S30" s="183">
        <v>160000</v>
      </c>
      <c r="T30" s="132" t="e">
        <f>S30/P30</f>
        <v>#DIV/0!</v>
      </c>
    </row>
    <row r="31" spans="1:20" ht="15.75">
      <c r="A31" s="34"/>
      <c r="B31" s="34"/>
      <c r="C31" s="33"/>
      <c r="D31" s="55" t="s">
        <v>150</v>
      </c>
      <c r="E31" s="202"/>
      <c r="F31" s="145">
        <v>150000</v>
      </c>
      <c r="G31" s="141" t="e">
        <f>#REF!/F31</f>
        <v>#REF!</v>
      </c>
      <c r="H31" s="210"/>
      <c r="I31" s="101">
        <f t="shared" si="0"/>
        <v>66361.40420731303</v>
      </c>
      <c r="J31" s="191">
        <v>500000</v>
      </c>
      <c r="K31" s="230">
        <v>66361.4</v>
      </c>
      <c r="L31" s="200" t="e">
        <f>J31/#REF!</f>
        <v>#REF!</v>
      </c>
      <c r="M31" s="75"/>
      <c r="N31" s="120"/>
      <c r="O31" s="101">
        <f>P31/7.5345</f>
        <v>0</v>
      </c>
      <c r="P31" s="191">
        <v>0</v>
      </c>
      <c r="Q31" s="101">
        <f>P31/J31</f>
        <v>0</v>
      </c>
      <c r="R31" s="101">
        <f t="shared" si="1"/>
        <v>0</v>
      </c>
      <c r="S31" s="191"/>
      <c r="T31" s="132" t="e">
        <f>S31/P31</f>
        <v>#DIV/0!</v>
      </c>
    </row>
    <row r="32" spans="1:20" ht="15.75">
      <c r="A32" s="7">
        <v>11</v>
      </c>
      <c r="D32" s="38">
        <v>328</v>
      </c>
      <c r="E32" s="87" t="s">
        <v>149</v>
      </c>
      <c r="F32" s="145">
        <v>300000</v>
      </c>
      <c r="G32" s="141" t="e">
        <f>#REF!/F32</f>
        <v>#REF!</v>
      </c>
      <c r="H32" s="210"/>
      <c r="I32" s="101">
        <f t="shared" si="0"/>
        <v>66361.40420731303</v>
      </c>
      <c r="J32" s="183">
        <v>500000</v>
      </c>
      <c r="K32" s="229">
        <v>66361.4</v>
      </c>
      <c r="L32" s="200" t="e">
        <f>J32/#REF!</f>
        <v>#REF!</v>
      </c>
      <c r="M32" s="9">
        <v>38</v>
      </c>
      <c r="N32" s="65" t="s">
        <v>152</v>
      </c>
      <c r="O32" s="101">
        <f>P32/7.5345</f>
        <v>0</v>
      </c>
      <c r="P32" s="183">
        <v>0</v>
      </c>
      <c r="Q32" s="101">
        <f>P32/J32</f>
        <v>0</v>
      </c>
      <c r="R32" s="101">
        <f t="shared" si="1"/>
        <v>0</v>
      </c>
      <c r="S32" s="183"/>
      <c r="T32" s="132" t="e">
        <f>S32/P32</f>
        <v>#DIV/0!</v>
      </c>
    </row>
    <row r="33" spans="1:20" ht="15.75">
      <c r="A33" s="32"/>
      <c r="B33" s="33"/>
      <c r="C33" s="33"/>
      <c r="D33" s="34" t="s">
        <v>34</v>
      </c>
      <c r="E33" s="86"/>
      <c r="F33" s="143">
        <f>SUM(F34)</f>
        <v>50000</v>
      </c>
      <c r="G33" s="144" t="e">
        <f>#REF!/F33</f>
        <v>#REF!</v>
      </c>
      <c r="H33" s="210"/>
      <c r="I33" s="101">
        <f t="shared" si="0"/>
        <v>3981.684252438781</v>
      </c>
      <c r="J33" s="119">
        <v>30000</v>
      </c>
      <c r="K33" s="222">
        <v>4000</v>
      </c>
      <c r="L33" s="200" t="e">
        <f>J33/#REF!</f>
        <v>#REF!</v>
      </c>
      <c r="M33" s="44"/>
      <c r="N33" s="110"/>
      <c r="O33" s="101">
        <f>P33/7.5345</f>
        <v>3981.684252438781</v>
      </c>
      <c r="P33" s="119">
        <f>SUM(P34)</f>
        <v>30000</v>
      </c>
      <c r="Q33" s="101">
        <f>P33/J33</f>
        <v>1</v>
      </c>
      <c r="R33" s="101">
        <f t="shared" si="1"/>
        <v>3981.684252438781</v>
      </c>
      <c r="S33" s="119">
        <f>SUM(S34)</f>
        <v>30000</v>
      </c>
      <c r="T33" s="132">
        <f>S33/P33</f>
        <v>1</v>
      </c>
    </row>
    <row r="34" spans="1:20" ht="15.75">
      <c r="A34" s="7">
        <v>11</v>
      </c>
      <c r="D34" s="38" t="s">
        <v>9</v>
      </c>
      <c r="E34" s="87" t="s">
        <v>10</v>
      </c>
      <c r="F34" s="145">
        <v>50000</v>
      </c>
      <c r="G34" s="141" t="e">
        <f>#REF!/F34</f>
        <v>#REF!</v>
      </c>
      <c r="H34" s="210"/>
      <c r="I34" s="101">
        <f t="shared" si="0"/>
        <v>3981.684252438781</v>
      </c>
      <c r="J34" s="183">
        <v>30000</v>
      </c>
      <c r="K34" s="229">
        <v>4000</v>
      </c>
      <c r="L34" s="200" t="e">
        <f>J34/#REF!</f>
        <v>#REF!</v>
      </c>
      <c r="M34" s="9">
        <v>32</v>
      </c>
      <c r="N34" s="98" t="s">
        <v>11</v>
      </c>
      <c r="O34" s="101">
        <f>P34/7.5345</f>
        <v>3981.684252438781</v>
      </c>
      <c r="P34" s="183">
        <v>30000</v>
      </c>
      <c r="Q34" s="101">
        <f>P34/J34</f>
        <v>1</v>
      </c>
      <c r="R34" s="101">
        <f t="shared" si="1"/>
        <v>3981.684252438781</v>
      </c>
      <c r="S34" s="183">
        <v>30000</v>
      </c>
      <c r="T34" s="132">
        <f>S34/P34</f>
        <v>1</v>
      </c>
    </row>
    <row r="35" spans="1:20" ht="15.75">
      <c r="A35" s="32"/>
      <c r="B35" s="33"/>
      <c r="C35" s="33"/>
      <c r="D35" s="34" t="s">
        <v>35</v>
      </c>
      <c r="E35" s="86"/>
      <c r="F35" s="143">
        <f>SUM(F36)</f>
        <v>200000</v>
      </c>
      <c r="G35" s="146" t="s">
        <v>31</v>
      </c>
      <c r="H35" s="210"/>
      <c r="I35" s="101">
        <f t="shared" si="0"/>
        <v>0</v>
      </c>
      <c r="J35" s="148"/>
      <c r="K35" s="231"/>
      <c r="L35" s="200"/>
      <c r="M35" s="45"/>
      <c r="N35" s="111"/>
      <c r="O35" s="101">
        <f>P35/7.5345</f>
        <v>0</v>
      </c>
      <c r="P35" s="148">
        <f>SUM(P36)</f>
        <v>0</v>
      </c>
      <c r="Q35" s="101" t="e">
        <f>P35/J35</f>
        <v>#DIV/0!</v>
      </c>
      <c r="R35" s="101">
        <f t="shared" si="1"/>
        <v>0</v>
      </c>
      <c r="S35" s="148">
        <f>SUM(S36)</f>
        <v>0</v>
      </c>
      <c r="T35" s="132" t="e">
        <f>S35/P35</f>
        <v>#DIV/0!</v>
      </c>
    </row>
    <row r="36" spans="1:20" ht="15.75">
      <c r="A36" s="7">
        <v>11</v>
      </c>
      <c r="D36" s="38" t="s">
        <v>9</v>
      </c>
      <c r="E36" s="87" t="s">
        <v>10</v>
      </c>
      <c r="F36" s="147">
        <v>200000</v>
      </c>
      <c r="G36" s="142" t="s">
        <v>31</v>
      </c>
      <c r="H36" s="210"/>
      <c r="I36" s="101">
        <f t="shared" si="0"/>
        <v>0</v>
      </c>
      <c r="J36" s="109"/>
      <c r="L36" s="200"/>
      <c r="M36" s="9">
        <v>32</v>
      </c>
      <c r="N36" s="98" t="s">
        <v>11</v>
      </c>
      <c r="O36" s="101">
        <f>P36/7.5345</f>
        <v>0</v>
      </c>
      <c r="P36" s="109">
        <v>0</v>
      </c>
      <c r="Q36" s="101" t="e">
        <f>P36/J36</f>
        <v>#DIV/0!</v>
      </c>
      <c r="R36" s="101">
        <f t="shared" si="1"/>
        <v>0</v>
      </c>
      <c r="S36" s="109">
        <v>0</v>
      </c>
      <c r="T36" s="132" t="e">
        <f>S36/P36</f>
        <v>#DIV/0!</v>
      </c>
    </row>
    <row r="37" spans="1:20" ht="15.75">
      <c r="A37" s="32"/>
      <c r="B37" s="33"/>
      <c r="C37" s="33"/>
      <c r="D37" s="46" t="s">
        <v>36</v>
      </c>
      <c r="E37" s="88"/>
      <c r="F37" s="148">
        <f>SUM(F38:F38)</f>
        <v>15000</v>
      </c>
      <c r="G37" s="144" t="e">
        <f>#REF!/F37</f>
        <v>#REF!</v>
      </c>
      <c r="H37" s="210"/>
      <c r="I37" s="101">
        <f t="shared" si="0"/>
        <v>1327.2280841462605</v>
      </c>
      <c r="J37" s="119">
        <v>10000</v>
      </c>
      <c r="K37" s="222">
        <v>1500</v>
      </c>
      <c r="L37" s="200"/>
      <c r="M37" s="44"/>
      <c r="N37" s="110"/>
      <c r="O37" s="101">
        <f>P37/7.5345</f>
        <v>1327.2280841462605</v>
      </c>
      <c r="P37" s="119">
        <f>SUM(P38)</f>
        <v>10000</v>
      </c>
      <c r="Q37" s="101">
        <f>P37/J37</f>
        <v>1</v>
      </c>
      <c r="R37" s="101">
        <f t="shared" si="1"/>
        <v>1327.2280841462605</v>
      </c>
      <c r="S37" s="119">
        <f>SUM(S38)</f>
        <v>10000</v>
      </c>
      <c r="T37" s="132">
        <f>S37/P37</f>
        <v>1</v>
      </c>
    </row>
    <row r="38" spans="1:20" ht="15.75">
      <c r="A38" s="36">
        <v>11</v>
      </c>
      <c r="B38" s="37"/>
      <c r="C38" s="37"/>
      <c r="D38" s="38" t="s">
        <v>37</v>
      </c>
      <c r="E38" s="87" t="s">
        <v>38</v>
      </c>
      <c r="F38" s="149">
        <v>15000</v>
      </c>
      <c r="G38" s="141" t="e">
        <f>#REF!/F38</f>
        <v>#REF!</v>
      </c>
      <c r="H38" s="210"/>
      <c r="I38" s="101">
        <f t="shared" si="0"/>
        <v>1327.2280841462605</v>
      </c>
      <c r="J38" s="183">
        <v>10000</v>
      </c>
      <c r="K38" s="229">
        <v>1500</v>
      </c>
      <c r="L38" s="200"/>
      <c r="M38" s="9">
        <v>42</v>
      </c>
      <c r="N38" s="98" t="s">
        <v>39</v>
      </c>
      <c r="O38" s="101">
        <f>P38/7.5345</f>
        <v>1327.2280841462605</v>
      </c>
      <c r="P38" s="183">
        <v>10000</v>
      </c>
      <c r="Q38" s="101">
        <f>P38/J38</f>
        <v>1</v>
      </c>
      <c r="R38" s="101">
        <f t="shared" si="1"/>
        <v>1327.2280841462605</v>
      </c>
      <c r="S38" s="183">
        <v>10000</v>
      </c>
      <c r="T38" s="132">
        <f>S38/P38</f>
        <v>1</v>
      </c>
    </row>
    <row r="39" spans="1:20" ht="15.75">
      <c r="A39" s="32"/>
      <c r="B39" s="33"/>
      <c r="C39" s="33"/>
      <c r="D39" s="46" t="s">
        <v>40</v>
      </c>
      <c r="E39" s="88"/>
      <c r="F39" s="148">
        <f>SUM(F40:F42)</f>
        <v>540000</v>
      </c>
      <c r="G39" s="144" t="e">
        <f>#REF!/F39</f>
        <v>#REF!</v>
      </c>
      <c r="H39" s="210"/>
      <c r="I39" s="101">
        <f t="shared" si="0"/>
        <v>53089.12336585042</v>
      </c>
      <c r="J39" s="119">
        <v>400000</v>
      </c>
      <c r="K39" s="222">
        <v>53089.12</v>
      </c>
      <c r="L39" s="200" t="e">
        <f>J39/#REF!</f>
        <v>#REF!</v>
      </c>
      <c r="M39" s="44"/>
      <c r="N39" s="110"/>
      <c r="O39" s="101">
        <f>P39/7.5345</f>
        <v>53089.12336585042</v>
      </c>
      <c r="P39" s="119">
        <f>SUM(P40:P42)</f>
        <v>400000</v>
      </c>
      <c r="Q39" s="101">
        <f>P39/J39</f>
        <v>1</v>
      </c>
      <c r="R39" s="101">
        <f t="shared" si="1"/>
        <v>53089.12336585042</v>
      </c>
      <c r="S39" s="119">
        <f>SUM(S40:S42)</f>
        <v>400000</v>
      </c>
      <c r="T39" s="132">
        <f>S39/P39</f>
        <v>1</v>
      </c>
    </row>
    <row r="40" spans="1:20" ht="15.75">
      <c r="A40" s="47" t="s">
        <v>41</v>
      </c>
      <c r="B40" s="47"/>
      <c r="C40" s="37"/>
      <c r="D40" s="38">
        <v>342</v>
      </c>
      <c r="E40" s="87" t="s">
        <v>42</v>
      </c>
      <c r="F40" s="149">
        <v>90000</v>
      </c>
      <c r="G40" s="141" t="e">
        <f>#REF!/F40</f>
        <v>#REF!</v>
      </c>
      <c r="H40" s="210"/>
      <c r="I40" s="101">
        <f t="shared" si="0"/>
        <v>2654.456168292521</v>
      </c>
      <c r="J40" s="183">
        <v>20000</v>
      </c>
      <c r="K40" s="229">
        <v>2654.46</v>
      </c>
      <c r="L40" s="200" t="e">
        <f>J40/#REF!</f>
        <v>#REF!</v>
      </c>
      <c r="M40" s="9">
        <v>34</v>
      </c>
      <c r="N40" s="98" t="s">
        <v>21</v>
      </c>
      <c r="O40" s="101">
        <f>P40/7.5345</f>
        <v>2654.456168292521</v>
      </c>
      <c r="P40" s="183">
        <v>20000</v>
      </c>
      <c r="Q40" s="101">
        <f>P40/J40</f>
        <v>1</v>
      </c>
      <c r="R40" s="101">
        <f t="shared" si="1"/>
        <v>2654.456168292521</v>
      </c>
      <c r="S40" s="183">
        <v>20000</v>
      </c>
      <c r="T40" s="132">
        <f>S40/P40</f>
        <v>1</v>
      </c>
    </row>
    <row r="41" spans="1:20" ht="15.75">
      <c r="A41" s="47" t="s">
        <v>41</v>
      </c>
      <c r="B41" s="47"/>
      <c r="C41" s="37"/>
      <c r="D41" s="38">
        <v>343</v>
      </c>
      <c r="E41" s="87" t="s">
        <v>29</v>
      </c>
      <c r="F41" s="149">
        <v>0</v>
      </c>
      <c r="G41" s="141" t="e">
        <f>#REF!/F41</f>
        <v>#REF!</v>
      </c>
      <c r="H41" s="210"/>
      <c r="I41" s="101">
        <f t="shared" si="0"/>
        <v>0</v>
      </c>
      <c r="J41" s="183"/>
      <c r="K41" s="229"/>
      <c r="L41" s="200"/>
      <c r="M41" s="9"/>
      <c r="N41" s="98"/>
      <c r="O41" s="101">
        <f>P41/7.5345</f>
        <v>0</v>
      </c>
      <c r="P41" s="183"/>
      <c r="Q41" s="101" t="e">
        <f>P41/J41</f>
        <v>#DIV/0!</v>
      </c>
      <c r="R41" s="101">
        <f t="shared" si="1"/>
        <v>0</v>
      </c>
      <c r="S41" s="183"/>
      <c r="T41" s="132" t="e">
        <f>S41/P41</f>
        <v>#DIV/0!</v>
      </c>
    </row>
    <row r="42" spans="1:24" s="51" customFormat="1" ht="27.75" customHeight="1">
      <c r="A42" s="47" t="s">
        <v>41</v>
      </c>
      <c r="B42" s="47"/>
      <c r="C42" s="48"/>
      <c r="D42" s="49">
        <v>542</v>
      </c>
      <c r="E42" s="89" t="s">
        <v>43</v>
      </c>
      <c r="F42" s="150">
        <v>450000</v>
      </c>
      <c r="G42" s="142"/>
      <c r="H42" s="210"/>
      <c r="I42" s="101">
        <f t="shared" si="0"/>
        <v>50434.6671975579</v>
      </c>
      <c r="J42" s="184">
        <v>380000</v>
      </c>
      <c r="K42" s="232">
        <v>50434.67</v>
      </c>
      <c r="L42" s="200" t="e">
        <f>J42/#REF!</f>
        <v>#REF!</v>
      </c>
      <c r="M42" s="50">
        <v>54</v>
      </c>
      <c r="N42" s="112" t="s">
        <v>44</v>
      </c>
      <c r="O42" s="101">
        <f>P42/7.5345</f>
        <v>50434.6671975579</v>
      </c>
      <c r="P42" s="184">
        <v>380000</v>
      </c>
      <c r="Q42" s="101">
        <f>P42/J42</f>
        <v>1</v>
      </c>
      <c r="R42" s="101">
        <f t="shared" si="1"/>
        <v>50434.6671975579</v>
      </c>
      <c r="S42" s="184">
        <v>380000</v>
      </c>
      <c r="T42" s="132">
        <f>S42/P42</f>
        <v>1</v>
      </c>
      <c r="W42" s="52"/>
      <c r="X42" s="52"/>
    </row>
    <row r="43" spans="1:20" ht="15.75">
      <c r="A43" s="32"/>
      <c r="B43" s="33"/>
      <c r="C43" s="33"/>
      <c r="D43" s="46" t="s">
        <v>156</v>
      </c>
      <c r="E43" s="88"/>
      <c r="F43" s="148">
        <f>SUM(F46:F48)</f>
        <v>50000</v>
      </c>
      <c r="G43" s="144" t="e">
        <f>#REF!/F43</f>
        <v>#REF!</v>
      </c>
      <c r="H43" s="210"/>
      <c r="I43" s="101">
        <f t="shared" si="0"/>
        <v>139358.94883535735</v>
      </c>
      <c r="J43" s="119">
        <v>1050000</v>
      </c>
      <c r="K43" s="222">
        <v>100000</v>
      </c>
      <c r="L43" s="200" t="e">
        <f>J43/#REF!</f>
        <v>#REF!</v>
      </c>
      <c r="M43" s="44"/>
      <c r="N43" s="110"/>
      <c r="O43" s="101">
        <f>P43/7.5345</f>
        <v>0</v>
      </c>
      <c r="P43" s="119">
        <v>0</v>
      </c>
      <c r="Q43" s="101">
        <f>P43/J43</f>
        <v>0</v>
      </c>
      <c r="R43" s="101">
        <f t="shared" si="1"/>
        <v>0</v>
      </c>
      <c r="S43" s="119">
        <v>0</v>
      </c>
      <c r="T43" s="132" t="e">
        <f>S43/P43</f>
        <v>#DIV/0!</v>
      </c>
    </row>
    <row r="44" spans="1:20" ht="15.75">
      <c r="A44" s="47" t="s">
        <v>41</v>
      </c>
      <c r="B44" s="47"/>
      <c r="C44" s="37"/>
      <c r="D44" s="38">
        <v>342</v>
      </c>
      <c r="E44" s="87" t="s">
        <v>42</v>
      </c>
      <c r="F44" s="149">
        <v>90000</v>
      </c>
      <c r="G44" s="141" t="e">
        <f>#REF!/F44</f>
        <v>#REF!</v>
      </c>
      <c r="H44" s="210"/>
      <c r="I44" s="101">
        <f t="shared" si="0"/>
        <v>6636.140420731303</v>
      </c>
      <c r="J44" s="183">
        <v>50000</v>
      </c>
      <c r="K44" s="229">
        <v>5000</v>
      </c>
      <c r="L44" s="200" t="e">
        <f>J44/#REF!</f>
        <v>#REF!</v>
      </c>
      <c r="M44" s="9">
        <v>34</v>
      </c>
      <c r="N44" s="98" t="s">
        <v>21</v>
      </c>
      <c r="O44" s="101">
        <f>P44/7.5345</f>
        <v>0</v>
      </c>
      <c r="P44" s="183">
        <v>0</v>
      </c>
      <c r="Q44" s="101">
        <f>P44/J44</f>
        <v>0</v>
      </c>
      <c r="R44" s="101">
        <f t="shared" si="1"/>
        <v>0</v>
      </c>
      <c r="S44" s="183">
        <v>0</v>
      </c>
      <c r="T44" s="132" t="e">
        <f>S44/P44</f>
        <v>#DIV/0!</v>
      </c>
    </row>
    <row r="45" spans="1:24" s="51" customFormat="1" ht="27.75" customHeight="1">
      <c r="A45" s="47" t="s">
        <v>41</v>
      </c>
      <c r="B45" s="47"/>
      <c r="C45" s="48"/>
      <c r="D45" s="49">
        <v>542</v>
      </c>
      <c r="E45" s="89" t="s">
        <v>155</v>
      </c>
      <c r="F45" s="150">
        <v>450000</v>
      </c>
      <c r="G45" s="142"/>
      <c r="H45" s="210"/>
      <c r="I45" s="101">
        <f t="shared" si="0"/>
        <v>132722.80841462605</v>
      </c>
      <c r="J45" s="184">
        <v>1000000</v>
      </c>
      <c r="K45" s="232">
        <v>95000</v>
      </c>
      <c r="L45" s="200" t="e">
        <f>J45/#REF!</f>
        <v>#REF!</v>
      </c>
      <c r="M45" s="50">
        <v>54</v>
      </c>
      <c r="N45" s="112" t="s">
        <v>44</v>
      </c>
      <c r="O45" s="101">
        <f>P45/7.5345</f>
        <v>0</v>
      </c>
      <c r="P45" s="184">
        <v>0</v>
      </c>
      <c r="Q45" s="101">
        <f>P45/J45</f>
        <v>0</v>
      </c>
      <c r="R45" s="101">
        <f t="shared" si="1"/>
        <v>0</v>
      </c>
      <c r="S45" s="184">
        <v>0</v>
      </c>
      <c r="T45" s="132" t="e">
        <f>S45/P45</f>
        <v>#DIV/0!</v>
      </c>
      <c r="W45" s="52"/>
      <c r="X45" s="52"/>
    </row>
    <row r="46" spans="1:20" ht="15.75">
      <c r="A46" s="32"/>
      <c r="B46" s="33"/>
      <c r="C46" s="33"/>
      <c r="D46" s="46" t="s">
        <v>82</v>
      </c>
      <c r="E46" s="88"/>
      <c r="F46" s="148">
        <f>SUM(F47:F47)</f>
        <v>15000</v>
      </c>
      <c r="G46" s="144" t="e">
        <f>#REF!/F46</f>
        <v>#REF!</v>
      </c>
      <c r="H46" s="210"/>
      <c r="I46" s="101">
        <f t="shared" si="0"/>
        <v>1990.8421262193906</v>
      </c>
      <c r="J46" s="119">
        <v>15000</v>
      </c>
      <c r="K46" s="222">
        <v>2000</v>
      </c>
      <c r="L46" s="200"/>
      <c r="M46" s="44"/>
      <c r="N46" s="110"/>
      <c r="O46" s="101">
        <f>P46/7.5345</f>
        <v>1990.8421262193906</v>
      </c>
      <c r="P46" s="119">
        <f>SUM(P47)</f>
        <v>15000</v>
      </c>
      <c r="Q46" s="101">
        <f>P46/J46</f>
        <v>1</v>
      </c>
      <c r="R46" s="101">
        <f t="shared" si="1"/>
        <v>1990.8421262193906</v>
      </c>
      <c r="S46" s="119">
        <f>SUM(S47)</f>
        <v>15000</v>
      </c>
      <c r="T46" s="132">
        <f>S46/P46</f>
        <v>1</v>
      </c>
    </row>
    <row r="47" spans="1:20" ht="15.75">
      <c r="A47" s="47" t="s">
        <v>41</v>
      </c>
      <c r="B47" s="47"/>
      <c r="C47" s="37"/>
      <c r="D47" s="38">
        <v>323</v>
      </c>
      <c r="E47" s="87" t="s">
        <v>27</v>
      </c>
      <c r="F47" s="149">
        <v>15000</v>
      </c>
      <c r="G47" s="141" t="e">
        <f>#REF!/F47</f>
        <v>#REF!</v>
      </c>
      <c r="H47" s="210"/>
      <c r="I47" s="101">
        <f t="shared" si="0"/>
        <v>19908.421262193908</v>
      </c>
      <c r="J47" s="183">
        <v>150000</v>
      </c>
      <c r="K47" s="229">
        <v>2000</v>
      </c>
      <c r="L47" s="200"/>
      <c r="M47" s="9">
        <v>32</v>
      </c>
      <c r="N47" s="98" t="s">
        <v>11</v>
      </c>
      <c r="O47" s="101">
        <f>P47/7.5345</f>
        <v>1990.8421262193906</v>
      </c>
      <c r="P47" s="183">
        <v>15000</v>
      </c>
      <c r="Q47" s="101">
        <f>P47/J47</f>
        <v>0.1</v>
      </c>
      <c r="R47" s="101">
        <f t="shared" si="1"/>
        <v>1990.8421262193906</v>
      </c>
      <c r="S47" s="183">
        <v>15000</v>
      </c>
      <c r="T47" s="132">
        <f>S47/P47</f>
        <v>1</v>
      </c>
    </row>
    <row r="48" spans="1:20" ht="15.75">
      <c r="A48" s="32"/>
      <c r="B48" s="33"/>
      <c r="C48" s="33"/>
      <c r="D48" s="46" t="s">
        <v>83</v>
      </c>
      <c r="E48" s="88"/>
      <c r="F48" s="148">
        <f>SUM(F49:F49)</f>
        <v>20000</v>
      </c>
      <c r="G48" s="144" t="e">
        <f>#REF!/F48</f>
        <v>#REF!</v>
      </c>
      <c r="H48" s="210"/>
      <c r="I48" s="101">
        <f t="shared" si="0"/>
        <v>1327.2280841462605</v>
      </c>
      <c r="J48" s="119">
        <v>10000</v>
      </c>
      <c r="K48" s="222">
        <v>1400</v>
      </c>
      <c r="L48" s="200" t="e">
        <f>J48/#REF!</f>
        <v>#REF!</v>
      </c>
      <c r="M48" s="44"/>
      <c r="N48" s="110"/>
      <c r="O48" s="101">
        <f>P48/7.5345</f>
        <v>2654.456168292521</v>
      </c>
      <c r="P48" s="119">
        <f>SUM(P49)</f>
        <v>20000</v>
      </c>
      <c r="Q48" s="101">
        <f>P48/J48</f>
        <v>2</v>
      </c>
      <c r="R48" s="101">
        <f t="shared" si="1"/>
        <v>2654.456168292521</v>
      </c>
      <c r="S48" s="119">
        <f>SUM(S49)</f>
        <v>20000</v>
      </c>
      <c r="T48" s="132">
        <f>S48/P48</f>
        <v>1</v>
      </c>
    </row>
    <row r="49" spans="1:20" ht="15.75">
      <c r="A49" s="47">
        <v>11</v>
      </c>
      <c r="B49" s="47"/>
      <c r="C49" s="37"/>
      <c r="D49" s="38">
        <v>381</v>
      </c>
      <c r="E49" s="87" t="s">
        <v>45</v>
      </c>
      <c r="F49" s="149">
        <v>20000</v>
      </c>
      <c r="G49" s="141" t="e">
        <f>#REF!/F49</f>
        <v>#REF!</v>
      </c>
      <c r="H49" s="210"/>
      <c r="I49" s="101">
        <f t="shared" si="0"/>
        <v>1327.2280841462605</v>
      </c>
      <c r="J49" s="183">
        <v>10000</v>
      </c>
      <c r="K49" s="229">
        <v>1400</v>
      </c>
      <c r="L49" s="200" t="e">
        <f>J49/#REF!</f>
        <v>#REF!</v>
      </c>
      <c r="M49" s="9">
        <v>38</v>
      </c>
      <c r="N49" s="98" t="s">
        <v>46</v>
      </c>
      <c r="O49" s="101">
        <f>P49/7.5345</f>
        <v>2654.456168292521</v>
      </c>
      <c r="P49" s="183">
        <v>20000</v>
      </c>
      <c r="Q49" s="101">
        <f>P49/J49</f>
        <v>2</v>
      </c>
      <c r="R49" s="101">
        <f t="shared" si="1"/>
        <v>2654.456168292521</v>
      </c>
      <c r="S49" s="183">
        <v>20000</v>
      </c>
      <c r="T49" s="132">
        <f>S49/P49</f>
        <v>1</v>
      </c>
    </row>
    <row r="50" spans="1:20" ht="15.75">
      <c r="A50" s="47"/>
      <c r="B50" s="47"/>
      <c r="C50" s="37"/>
      <c r="D50" s="38"/>
      <c r="E50" s="87"/>
      <c r="F50" s="149"/>
      <c r="G50" s="141"/>
      <c r="H50" s="210"/>
      <c r="I50" s="101">
        <f t="shared" si="0"/>
        <v>0</v>
      </c>
      <c r="J50" s="183"/>
      <c r="K50" s="229"/>
      <c r="L50" s="200"/>
      <c r="M50" s="9"/>
      <c r="N50" s="98"/>
      <c r="O50" s="101">
        <f>P50/7.5345</f>
        <v>0</v>
      </c>
      <c r="P50" s="183"/>
      <c r="Q50" s="101" t="e">
        <f>P50/J50</f>
        <v>#DIV/0!</v>
      </c>
      <c r="R50" s="101">
        <f t="shared" si="1"/>
        <v>0</v>
      </c>
      <c r="S50" s="183"/>
      <c r="T50" s="132" t="e">
        <f>S50/P50</f>
        <v>#DIV/0!</v>
      </c>
    </row>
    <row r="51" spans="1:20" ht="15.75">
      <c r="A51" s="32"/>
      <c r="B51" s="33"/>
      <c r="C51" s="33"/>
      <c r="D51" s="46" t="s">
        <v>84</v>
      </c>
      <c r="E51" s="88"/>
      <c r="F51" s="148">
        <f>SUM(F52:F52)</f>
        <v>0</v>
      </c>
      <c r="G51" s="146" t="s">
        <v>31</v>
      </c>
      <c r="H51" s="210"/>
      <c r="I51" s="101">
        <f t="shared" si="0"/>
        <v>13272.280841462605</v>
      </c>
      <c r="J51" s="119">
        <v>100000</v>
      </c>
      <c r="K51" s="222">
        <v>15000</v>
      </c>
      <c r="L51" s="200" t="e">
        <f>J51/#REF!</f>
        <v>#REF!</v>
      </c>
      <c r="M51" s="44"/>
      <c r="N51" s="110"/>
      <c r="O51" s="101">
        <f>P51/7.5345</f>
        <v>0</v>
      </c>
      <c r="P51" s="119">
        <f>SUM(P52)</f>
        <v>0</v>
      </c>
      <c r="Q51" s="101">
        <f>P51/J51</f>
        <v>0</v>
      </c>
      <c r="R51" s="101">
        <f t="shared" si="1"/>
        <v>0</v>
      </c>
      <c r="S51" s="119">
        <f>SUM(S52)</f>
        <v>0</v>
      </c>
      <c r="T51" s="132" t="e">
        <f>S51/P51</f>
        <v>#DIV/0!</v>
      </c>
    </row>
    <row r="52" spans="1:20" ht="15.75">
      <c r="A52" s="47">
        <v>11</v>
      </c>
      <c r="B52" s="47"/>
      <c r="C52" s="37"/>
      <c r="D52" s="38">
        <v>329</v>
      </c>
      <c r="E52" s="87" t="s">
        <v>10</v>
      </c>
      <c r="F52" s="149">
        <v>0</v>
      </c>
      <c r="G52" s="142" t="s">
        <v>31</v>
      </c>
      <c r="H52" s="210"/>
      <c r="I52" s="101">
        <f t="shared" si="0"/>
        <v>13272.280841462605</v>
      </c>
      <c r="J52" s="183">
        <v>100000</v>
      </c>
      <c r="K52" s="229">
        <v>15000</v>
      </c>
      <c r="L52" s="200" t="e">
        <f>J52/#REF!</f>
        <v>#REF!</v>
      </c>
      <c r="M52" s="9">
        <v>32</v>
      </c>
      <c r="N52" s="98" t="s">
        <v>11</v>
      </c>
      <c r="O52" s="101">
        <f>P52/7.5345</f>
        <v>0</v>
      </c>
      <c r="P52" s="183">
        <v>0</v>
      </c>
      <c r="Q52" s="101">
        <f>P52/J52</f>
        <v>0</v>
      </c>
      <c r="R52" s="101">
        <f t="shared" si="1"/>
        <v>0</v>
      </c>
      <c r="S52" s="183">
        <v>0</v>
      </c>
      <c r="T52" s="132" t="e">
        <f>S52/P52</f>
        <v>#DIV/0!</v>
      </c>
    </row>
    <row r="53" spans="1:20" ht="15.75">
      <c r="A53" s="32"/>
      <c r="B53" s="33"/>
      <c r="C53" s="33"/>
      <c r="D53" s="46" t="s">
        <v>85</v>
      </c>
      <c r="E53" s="88"/>
      <c r="F53" s="148">
        <f>SUM(F54:F54)</f>
        <v>20000</v>
      </c>
      <c r="G53" s="146" t="s">
        <v>31</v>
      </c>
      <c r="H53" s="210"/>
      <c r="I53" s="101">
        <f t="shared" si="0"/>
        <v>716.7031654389807</v>
      </c>
      <c r="J53" s="119">
        <v>5400</v>
      </c>
      <c r="K53" s="222">
        <v>800</v>
      </c>
      <c r="L53" s="200" t="e">
        <f>J53/#REF!</f>
        <v>#REF!</v>
      </c>
      <c r="M53" s="44"/>
      <c r="N53" s="110"/>
      <c r="O53" s="101">
        <f>P53/7.5345</f>
        <v>716.7031654389807</v>
      </c>
      <c r="P53" s="119">
        <f>SUM(P54)</f>
        <v>5400</v>
      </c>
      <c r="Q53" s="101">
        <f>P53/J53</f>
        <v>1</v>
      </c>
      <c r="R53" s="101">
        <f t="shared" si="1"/>
        <v>716.7031654389807</v>
      </c>
      <c r="S53" s="119">
        <f>SUM(S54)</f>
        <v>5400</v>
      </c>
      <c r="T53" s="132">
        <f>S53/P53</f>
        <v>1</v>
      </c>
    </row>
    <row r="54" spans="1:20" ht="15.75">
      <c r="A54" s="47">
        <v>11</v>
      </c>
      <c r="B54" s="47"/>
      <c r="C54" s="37"/>
      <c r="D54" s="38">
        <v>381</v>
      </c>
      <c r="E54" s="87" t="s">
        <v>45</v>
      </c>
      <c r="F54" s="149">
        <v>20000</v>
      </c>
      <c r="G54" s="142" t="s">
        <v>31</v>
      </c>
      <c r="H54" s="210"/>
      <c r="I54" s="101">
        <f t="shared" si="0"/>
        <v>716.7031654389807</v>
      </c>
      <c r="J54" s="183">
        <v>5400</v>
      </c>
      <c r="K54" s="229">
        <v>800</v>
      </c>
      <c r="L54" s="200" t="e">
        <f>J54/#REF!</f>
        <v>#REF!</v>
      </c>
      <c r="M54" s="9">
        <v>38</v>
      </c>
      <c r="N54" s="98" t="s">
        <v>46</v>
      </c>
      <c r="O54" s="101">
        <f>P54/7.5345</f>
        <v>716.7031654389807</v>
      </c>
      <c r="P54" s="183">
        <v>5400</v>
      </c>
      <c r="Q54" s="101">
        <f>P54/J54</f>
        <v>1</v>
      </c>
      <c r="R54" s="101">
        <f t="shared" si="1"/>
        <v>716.7031654389807</v>
      </c>
      <c r="S54" s="183">
        <v>5400</v>
      </c>
      <c r="T54" s="132">
        <f>S54/P54</f>
        <v>1</v>
      </c>
    </row>
    <row r="55" spans="1:20" ht="15.75">
      <c r="A55" s="32"/>
      <c r="B55" s="33"/>
      <c r="C55" s="33"/>
      <c r="D55" s="46" t="s">
        <v>166</v>
      </c>
      <c r="E55" s="88"/>
      <c r="F55" s="148">
        <f>SUM(F56:F56)</f>
        <v>0</v>
      </c>
      <c r="G55" s="144" t="e">
        <f>#REF!/F55</f>
        <v>#REF!</v>
      </c>
      <c r="H55" s="210"/>
      <c r="I55" s="101">
        <f t="shared" si="0"/>
        <v>1327.2280841462605</v>
      </c>
      <c r="J55" s="119">
        <v>10000</v>
      </c>
      <c r="K55" s="222">
        <v>1400</v>
      </c>
      <c r="L55" s="200" t="e">
        <f>J55/#REF!</f>
        <v>#REF!</v>
      </c>
      <c r="M55" s="44"/>
      <c r="N55" s="110"/>
      <c r="O55" s="101">
        <f>P55/7.5345</f>
        <v>1327.2280841462605</v>
      </c>
      <c r="P55" s="119">
        <v>10000</v>
      </c>
      <c r="Q55" s="101">
        <f>P55/J55</f>
        <v>1</v>
      </c>
      <c r="R55" s="101">
        <f t="shared" si="1"/>
        <v>1327.2280841462605</v>
      </c>
      <c r="S55" s="119">
        <v>10000</v>
      </c>
      <c r="T55" s="132">
        <f>S55/P55</f>
        <v>1</v>
      </c>
    </row>
    <row r="56" spans="1:20" ht="15.75">
      <c r="A56" s="47"/>
      <c r="B56" s="47"/>
      <c r="C56" s="37"/>
      <c r="D56" s="38">
        <v>381</v>
      </c>
      <c r="E56" s="87" t="s">
        <v>45</v>
      </c>
      <c r="F56" s="149"/>
      <c r="G56" s="142"/>
      <c r="H56" s="210"/>
      <c r="I56" s="101">
        <f t="shared" si="0"/>
        <v>1327.2280841462605</v>
      </c>
      <c r="J56" s="183">
        <v>10000</v>
      </c>
      <c r="K56" s="229">
        <v>1400</v>
      </c>
      <c r="L56" s="200" t="e">
        <f>J56/#REF!</f>
        <v>#REF!</v>
      </c>
      <c r="M56" s="9"/>
      <c r="N56" s="65"/>
      <c r="O56" s="101">
        <f>P56/7.5345</f>
        <v>1327.2280841462605</v>
      </c>
      <c r="P56" s="183">
        <v>10000</v>
      </c>
      <c r="Q56" s="101">
        <f>P56/J56</f>
        <v>1</v>
      </c>
      <c r="R56" s="101">
        <f t="shared" si="1"/>
        <v>1327.2280841462605</v>
      </c>
      <c r="S56" s="183">
        <v>10000</v>
      </c>
      <c r="T56" s="132">
        <f>S56/P56</f>
        <v>1</v>
      </c>
    </row>
    <row r="57" spans="1:20" ht="15.75">
      <c r="A57" s="47"/>
      <c r="B57" s="47"/>
      <c r="C57" s="201"/>
      <c r="E57" s="87"/>
      <c r="F57" s="148"/>
      <c r="G57" s="146"/>
      <c r="H57" s="210"/>
      <c r="I57" s="101">
        <f t="shared" si="0"/>
        <v>0</v>
      </c>
      <c r="J57" s="183"/>
      <c r="K57" s="229"/>
      <c r="L57" s="200"/>
      <c r="M57" s="9"/>
      <c r="N57" s="65"/>
      <c r="O57" s="101">
        <f>P57/7.5345</f>
        <v>0</v>
      </c>
      <c r="P57" s="183"/>
      <c r="Q57" s="101" t="e">
        <f>P57/J57</f>
        <v>#DIV/0!</v>
      </c>
      <c r="R57" s="101">
        <f t="shared" si="1"/>
        <v>0</v>
      </c>
      <c r="S57" s="183"/>
      <c r="T57" s="132" t="e">
        <f>S57/P57</f>
        <v>#DIV/0!</v>
      </c>
    </row>
    <row r="58" spans="1:20" ht="15.75" hidden="1">
      <c r="A58" s="32"/>
      <c r="B58" s="33"/>
      <c r="C58" s="33"/>
      <c r="D58" s="46" t="s">
        <v>146</v>
      </c>
      <c r="E58" s="88"/>
      <c r="F58" s="149">
        <v>0</v>
      </c>
      <c r="G58" s="142" t="s">
        <v>31</v>
      </c>
      <c r="H58" s="210"/>
      <c r="I58" s="101">
        <f t="shared" si="0"/>
        <v>0</v>
      </c>
      <c r="J58" s="119"/>
      <c r="L58" s="200"/>
      <c r="M58" s="44"/>
      <c r="N58" s="110"/>
      <c r="O58" s="101">
        <f>P58/7.5345</f>
        <v>0</v>
      </c>
      <c r="P58" s="119">
        <f>SUM(P59)</f>
        <v>0</v>
      </c>
      <c r="Q58" s="101" t="e">
        <f>P58/J58</f>
        <v>#DIV/0!</v>
      </c>
      <c r="R58" s="101">
        <f t="shared" si="1"/>
        <v>0</v>
      </c>
      <c r="S58" s="119">
        <f>SUM(S59)</f>
        <v>0</v>
      </c>
      <c r="T58" s="132" t="e">
        <f>S58/P58</f>
        <v>#DIV/0!</v>
      </c>
    </row>
    <row r="59" spans="1:20" ht="15.75" hidden="1">
      <c r="A59" s="47">
        <v>11</v>
      </c>
      <c r="B59" s="47"/>
      <c r="C59" s="37"/>
      <c r="D59" s="38">
        <v>534</v>
      </c>
      <c r="E59" s="87" t="s">
        <v>141</v>
      </c>
      <c r="F59" s="149"/>
      <c r="G59" s="142"/>
      <c r="H59" s="210"/>
      <c r="I59" s="101">
        <f t="shared" si="0"/>
        <v>0</v>
      </c>
      <c r="J59" s="183"/>
      <c r="K59" s="229"/>
      <c r="L59" s="200"/>
      <c r="M59" s="9">
        <v>53</v>
      </c>
      <c r="N59" s="65" t="s">
        <v>142</v>
      </c>
      <c r="O59" s="101">
        <f>P59/7.5345</f>
        <v>0</v>
      </c>
      <c r="P59" s="183">
        <v>0</v>
      </c>
      <c r="Q59" s="101" t="e">
        <f>P59/J59</f>
        <v>#DIV/0!</v>
      </c>
      <c r="R59" s="101">
        <f t="shared" si="1"/>
        <v>0</v>
      </c>
      <c r="S59" s="183">
        <v>0</v>
      </c>
      <c r="T59" s="132" t="e">
        <f>S59/P59</f>
        <v>#DIV/0!</v>
      </c>
    </row>
    <row r="60" spans="1:20" ht="15.75">
      <c r="A60" s="32"/>
      <c r="B60" s="33"/>
      <c r="C60" s="33"/>
      <c r="D60" s="46" t="s">
        <v>145</v>
      </c>
      <c r="E60" s="88"/>
      <c r="F60" s="149"/>
      <c r="G60" s="142"/>
      <c r="H60" s="210"/>
      <c r="I60" s="101">
        <f t="shared" si="0"/>
        <v>66361.40420731303</v>
      </c>
      <c r="J60" s="119">
        <v>500000</v>
      </c>
      <c r="K60" s="222">
        <v>30000</v>
      </c>
      <c r="L60" s="200" t="e">
        <f>J60/#REF!</f>
        <v>#REF!</v>
      </c>
      <c r="M60" s="44"/>
      <c r="N60" s="110"/>
      <c r="O60" s="101">
        <f>P60/7.5345</f>
        <v>26544.56168292521</v>
      </c>
      <c r="P60" s="119">
        <v>200000</v>
      </c>
      <c r="Q60" s="101">
        <f>P60/J60</f>
        <v>0.4</v>
      </c>
      <c r="R60" s="101">
        <f t="shared" si="1"/>
        <v>26544.56168292521</v>
      </c>
      <c r="S60" s="119">
        <v>200000</v>
      </c>
      <c r="T60" s="132">
        <f>S60/P60</f>
        <v>1</v>
      </c>
    </row>
    <row r="61" spans="1:20" ht="15.75">
      <c r="A61" s="47">
        <v>11</v>
      </c>
      <c r="B61" s="47"/>
      <c r="C61" s="37"/>
      <c r="D61" s="38">
        <v>323</v>
      </c>
      <c r="E61" s="87" t="s">
        <v>27</v>
      </c>
      <c r="F61" s="151">
        <f>F62</f>
        <v>132700</v>
      </c>
      <c r="G61" s="152" t="e">
        <f>#REF!/F61</f>
        <v>#REF!</v>
      </c>
      <c r="H61" s="210"/>
      <c r="I61" s="101">
        <f t="shared" si="0"/>
        <v>0</v>
      </c>
      <c r="J61" s="183"/>
      <c r="K61" s="229"/>
      <c r="L61" s="200" t="e">
        <f>J61/#REF!</f>
        <v>#REF!</v>
      </c>
      <c r="M61" s="9">
        <v>32</v>
      </c>
      <c r="N61" s="98" t="s">
        <v>11</v>
      </c>
      <c r="O61" s="101">
        <f>P61/7.5345</f>
        <v>0</v>
      </c>
      <c r="P61" s="183">
        <v>0</v>
      </c>
      <c r="Q61" s="101" t="e">
        <f>P61/J61</f>
        <v>#DIV/0!</v>
      </c>
      <c r="R61" s="101">
        <f t="shared" si="1"/>
        <v>0</v>
      </c>
      <c r="S61" s="183">
        <v>0</v>
      </c>
      <c r="T61" s="132" t="e">
        <f>S61/P61</f>
        <v>#DIV/0!</v>
      </c>
    </row>
    <row r="62" spans="1:20" ht="15.75">
      <c r="A62" s="47"/>
      <c r="B62" s="47"/>
      <c r="C62" s="37"/>
      <c r="D62" s="38">
        <v>422</v>
      </c>
      <c r="E62" s="87" t="s">
        <v>38</v>
      </c>
      <c r="F62" s="153">
        <f>F67+F69+F73+F75+F65+F77+F63+F83+F85+F79+F81</f>
        <v>132700</v>
      </c>
      <c r="G62" s="154" t="e">
        <f>#REF!/F62</f>
        <v>#REF!</v>
      </c>
      <c r="H62" s="210"/>
      <c r="I62" s="101">
        <f t="shared" si="0"/>
        <v>66361.40420731303</v>
      </c>
      <c r="J62" s="183">
        <v>500000</v>
      </c>
      <c r="K62" s="229">
        <v>30000</v>
      </c>
      <c r="L62" s="200"/>
      <c r="M62" s="9"/>
      <c r="N62" s="98"/>
      <c r="O62" s="101">
        <f>P62/7.5345</f>
        <v>66361.40420731303</v>
      </c>
      <c r="P62" s="183">
        <v>500000</v>
      </c>
      <c r="Q62" s="101">
        <f>P62/J62</f>
        <v>1</v>
      </c>
      <c r="R62" s="101">
        <f t="shared" si="1"/>
        <v>66361.40420731303</v>
      </c>
      <c r="S62" s="183">
        <v>500000</v>
      </c>
      <c r="T62" s="132">
        <f>S62/P62</f>
        <v>1</v>
      </c>
    </row>
    <row r="63" spans="1:20" ht="15.75">
      <c r="A63" s="47"/>
      <c r="B63" s="47"/>
      <c r="C63" s="37"/>
      <c r="D63" s="38">
        <v>322</v>
      </c>
      <c r="E63" s="87" t="s">
        <v>25</v>
      </c>
      <c r="F63" s="155">
        <f>SUM(F64:F64)</f>
        <v>60000</v>
      </c>
      <c r="G63" s="146" t="e">
        <f>#REF!/F63</f>
        <v>#REF!</v>
      </c>
      <c r="H63" s="210"/>
      <c r="I63" s="101">
        <f t="shared" si="0"/>
        <v>0</v>
      </c>
      <c r="J63" s="183"/>
      <c r="K63" s="229"/>
      <c r="L63" s="200"/>
      <c r="M63" s="9"/>
      <c r="N63" s="65"/>
      <c r="O63" s="101">
        <f>P63/7.5345</f>
        <v>0</v>
      </c>
      <c r="P63" s="183"/>
      <c r="Q63" s="101" t="e">
        <f>P63/J63</f>
        <v>#DIV/0!</v>
      </c>
      <c r="R63" s="101">
        <f t="shared" si="1"/>
        <v>0</v>
      </c>
      <c r="S63" s="183"/>
      <c r="T63" s="132" t="e">
        <f>S63/P63</f>
        <v>#DIV/0!</v>
      </c>
    </row>
    <row r="64" spans="1:20" ht="15.75">
      <c r="A64" s="23"/>
      <c r="B64" s="24" t="s">
        <v>47</v>
      </c>
      <c r="C64" s="24"/>
      <c r="D64" s="25"/>
      <c r="E64" s="85"/>
      <c r="F64" s="147">
        <v>60000</v>
      </c>
      <c r="G64" s="141" t="e">
        <f>#REF!/F64</f>
        <v>#REF!</v>
      </c>
      <c r="H64" s="210"/>
      <c r="I64" s="101">
        <f t="shared" si="0"/>
        <v>52053.885460216334</v>
      </c>
      <c r="J64" s="113">
        <v>392200</v>
      </c>
      <c r="K64" s="233">
        <v>87530</v>
      </c>
      <c r="L64" s="200" t="e">
        <f>J64/#REF!</f>
        <v>#REF!</v>
      </c>
      <c r="M64" s="54"/>
      <c r="N64" s="113"/>
      <c r="O64" s="101">
        <f>P64/7.5345</f>
        <v>42099.67482911938</v>
      </c>
      <c r="P64" s="113">
        <f>P65</f>
        <v>317200</v>
      </c>
      <c r="Q64" s="101">
        <f>P64/J64</f>
        <v>0.8087710351861295</v>
      </c>
      <c r="R64" s="101">
        <f t="shared" si="1"/>
        <v>42099.67482911938</v>
      </c>
      <c r="S64" s="113">
        <f>S65</f>
        <v>317200</v>
      </c>
      <c r="T64" s="132">
        <f>S64/P64</f>
        <v>1</v>
      </c>
    </row>
    <row r="65" spans="1:20" ht="15.75">
      <c r="A65" s="27"/>
      <c r="B65" s="28"/>
      <c r="C65" s="28" t="s">
        <v>48</v>
      </c>
      <c r="D65" s="29"/>
      <c r="E65" s="27"/>
      <c r="F65" s="155">
        <f>SUM(F66:F66)</f>
        <v>24000</v>
      </c>
      <c r="G65" s="146" t="e">
        <f>#REF!/F65</f>
        <v>#REF!</v>
      </c>
      <c r="H65" s="210"/>
      <c r="I65" s="101">
        <f t="shared" si="0"/>
        <v>52053.885460216334</v>
      </c>
      <c r="J65" s="185">
        <f>J66+J68+J72+J74+J76+J78+J80+J86+J90+J82+J84+J88+J70</f>
        <v>392200</v>
      </c>
      <c r="K65" s="185">
        <f>K66+K68+K72+K74+K76+K78+K80+K86+K90+K82+K84+K88+K70</f>
        <v>87530</v>
      </c>
      <c r="L65" s="200" t="e">
        <f>J65/#REF!</f>
        <v>#REF!</v>
      </c>
      <c r="M65" s="53"/>
      <c r="N65" s="114"/>
      <c r="O65" s="101">
        <f>P65/7.5345</f>
        <v>42099.67482911938</v>
      </c>
      <c r="P65" s="185">
        <f>P66+P68+P72+P74+P76+P78+P80+P86+P90+P82+P84</f>
        <v>317200</v>
      </c>
      <c r="Q65" s="101">
        <f>P65/J65</f>
        <v>0.8087710351861295</v>
      </c>
      <c r="R65" s="101">
        <f t="shared" si="1"/>
        <v>42099.67482911938</v>
      </c>
      <c r="S65" s="185">
        <f>S66+S68+S72+S74+S76+S78+S80+S86+S90+S82+S84</f>
        <v>317200</v>
      </c>
      <c r="T65" s="132">
        <f>S65/P65</f>
        <v>1</v>
      </c>
    </row>
    <row r="66" spans="1:20" ht="15.75">
      <c r="A66" s="32"/>
      <c r="B66" s="33"/>
      <c r="C66" s="33"/>
      <c r="D66" s="55" t="s">
        <v>86</v>
      </c>
      <c r="E66" s="90"/>
      <c r="F66" s="147">
        <v>24000</v>
      </c>
      <c r="G66" s="141" t="e">
        <f>#REF!/F66</f>
        <v>#REF!</v>
      </c>
      <c r="H66" s="210"/>
      <c r="I66" s="101">
        <f t="shared" si="0"/>
        <v>33180.70210365651</v>
      </c>
      <c r="J66" s="119">
        <v>250000</v>
      </c>
      <c r="K66" s="222">
        <v>33200</v>
      </c>
      <c r="L66" s="200" t="e">
        <f>J66/#REF!</f>
        <v>#REF!</v>
      </c>
      <c r="M66" s="56"/>
      <c r="N66" s="115"/>
      <c r="O66" s="101">
        <f>P66/7.5345</f>
        <v>33180.70210365651</v>
      </c>
      <c r="P66" s="119">
        <v>250000</v>
      </c>
      <c r="Q66" s="101">
        <f>P66/J66</f>
        <v>1</v>
      </c>
      <c r="R66" s="101">
        <f t="shared" si="1"/>
        <v>33180.70210365651</v>
      </c>
      <c r="S66" s="119">
        <v>250000</v>
      </c>
      <c r="T66" s="132">
        <f>S66/P66</f>
        <v>1</v>
      </c>
    </row>
    <row r="67" spans="1:20" ht="15.75">
      <c r="A67" s="7">
        <v>11</v>
      </c>
      <c r="D67" s="38" t="s">
        <v>49</v>
      </c>
      <c r="E67" s="87" t="s">
        <v>45</v>
      </c>
      <c r="F67" s="155">
        <f>SUM(F68:F68)</f>
        <v>10000</v>
      </c>
      <c r="G67" s="144" t="e">
        <f>#REF!/F67</f>
        <v>#REF!</v>
      </c>
      <c r="H67" s="210"/>
      <c r="I67" s="101">
        <f t="shared" si="0"/>
        <v>33180.70210365651</v>
      </c>
      <c r="J67" s="109">
        <v>250000</v>
      </c>
      <c r="K67" s="222">
        <v>33200</v>
      </c>
      <c r="L67" s="200" t="e">
        <f>J67/#REF!</f>
        <v>#REF!</v>
      </c>
      <c r="M67" s="9">
        <v>38</v>
      </c>
      <c r="N67" s="98" t="s">
        <v>46</v>
      </c>
      <c r="O67" s="101">
        <f>P67/7.5345</f>
        <v>33180.70210365651</v>
      </c>
      <c r="P67" s="109">
        <v>250000</v>
      </c>
      <c r="Q67" s="101">
        <f>P67/J67</f>
        <v>1</v>
      </c>
      <c r="R67" s="101">
        <f t="shared" si="1"/>
        <v>33180.70210365651</v>
      </c>
      <c r="S67" s="109">
        <v>250000</v>
      </c>
      <c r="T67" s="132">
        <f>S67/P67</f>
        <v>1</v>
      </c>
    </row>
    <row r="68" spans="1:20" ht="15.75">
      <c r="A68" s="32"/>
      <c r="B68" s="33"/>
      <c r="C68" s="33"/>
      <c r="D68" s="55" t="s">
        <v>87</v>
      </c>
      <c r="E68" s="90"/>
      <c r="F68" s="147">
        <v>10000</v>
      </c>
      <c r="G68" s="141" t="e">
        <f>#REF!/F68</f>
        <v>#REF!</v>
      </c>
      <c r="H68" s="210"/>
      <c r="I68" s="101">
        <f t="shared" si="0"/>
        <v>3185.347401951025</v>
      </c>
      <c r="J68" s="119">
        <v>24000</v>
      </c>
      <c r="K68" s="222">
        <v>3200</v>
      </c>
      <c r="L68" s="200" t="e">
        <f>J68/#REF!</f>
        <v>#REF!</v>
      </c>
      <c r="M68" s="56"/>
      <c r="N68" s="115"/>
      <c r="O68" s="101">
        <f>P68/7.5345</f>
        <v>3185.347401951025</v>
      </c>
      <c r="P68" s="119">
        <f>P69</f>
        <v>24000</v>
      </c>
      <c r="Q68" s="101">
        <f>P68/J68</f>
        <v>1</v>
      </c>
      <c r="R68" s="101">
        <f t="shared" si="1"/>
        <v>3185.347401951025</v>
      </c>
      <c r="S68" s="119">
        <f>S69</f>
        <v>24000</v>
      </c>
      <c r="T68" s="132">
        <f>S68/P68</f>
        <v>1</v>
      </c>
    </row>
    <row r="69" spans="1:20" ht="15.75">
      <c r="A69" s="7">
        <v>11</v>
      </c>
      <c r="D69" s="38" t="s">
        <v>49</v>
      </c>
      <c r="E69" s="87" t="s">
        <v>45</v>
      </c>
      <c r="F69" s="155">
        <f>SUM(F72:F72)</f>
        <v>15000</v>
      </c>
      <c r="G69" s="144" t="e">
        <f>#REF!/F69</f>
        <v>#REF!</v>
      </c>
      <c r="H69" s="210"/>
      <c r="I69" s="101">
        <f t="shared" si="0"/>
        <v>3185.347401951025</v>
      </c>
      <c r="J69" s="109">
        <v>24000</v>
      </c>
      <c r="K69" s="222">
        <v>3200</v>
      </c>
      <c r="L69" s="200" t="e">
        <f>J69/#REF!</f>
        <v>#REF!</v>
      </c>
      <c r="M69" s="9">
        <v>38</v>
      </c>
      <c r="N69" s="98" t="s">
        <v>46</v>
      </c>
      <c r="O69" s="101">
        <f>P69/7.5345</f>
        <v>3185.347401951025</v>
      </c>
      <c r="P69" s="109">
        <v>24000</v>
      </c>
      <c r="Q69" s="101">
        <f>P69/J69</f>
        <v>1</v>
      </c>
      <c r="R69" s="101">
        <f t="shared" si="1"/>
        <v>3185.347401951025</v>
      </c>
      <c r="S69" s="109">
        <v>24000</v>
      </c>
      <c r="T69" s="132">
        <f>S69/P69</f>
        <v>1</v>
      </c>
    </row>
    <row r="70" spans="1:20" ht="15.75">
      <c r="A70" s="34"/>
      <c r="B70" s="33"/>
      <c r="C70" s="33"/>
      <c r="D70" s="55" t="s">
        <v>200</v>
      </c>
      <c r="E70" s="90"/>
      <c r="F70" s="147">
        <v>15000</v>
      </c>
      <c r="G70" s="141" t="e">
        <f>#REF!/F70</f>
        <v>#REF!</v>
      </c>
      <c r="H70" s="210"/>
      <c r="I70" s="101">
        <v>0</v>
      </c>
      <c r="J70" s="119">
        <v>0</v>
      </c>
      <c r="K70" s="222">
        <v>20000</v>
      </c>
      <c r="L70" s="200" t="e">
        <f>J70/#REF!</f>
        <v>#REF!</v>
      </c>
      <c r="M70" s="56"/>
      <c r="N70" s="115"/>
      <c r="O70" s="101">
        <f>P70/7.5345</f>
        <v>0</v>
      </c>
      <c r="P70" s="119">
        <f>P71</f>
        <v>0</v>
      </c>
      <c r="Q70" s="101" t="e">
        <f>P70/J70</f>
        <v>#DIV/0!</v>
      </c>
      <c r="R70" s="101">
        <f>S70/7.5345</f>
        <v>0</v>
      </c>
      <c r="S70" s="119">
        <f>S71</f>
        <v>0</v>
      </c>
      <c r="T70" s="132" t="e">
        <f>S70/P70</f>
        <v>#DIV/0!</v>
      </c>
    </row>
    <row r="71" spans="1:20" ht="15.75">
      <c r="A71" s="7"/>
      <c r="D71" s="38">
        <v>381</v>
      </c>
      <c r="E71" s="87" t="s">
        <v>45</v>
      </c>
      <c r="F71" s="155"/>
      <c r="G71" s="144"/>
      <c r="H71" s="210"/>
      <c r="I71" s="101"/>
      <c r="J71" s="109"/>
      <c r="K71" s="222">
        <v>20000</v>
      </c>
      <c r="L71" s="200"/>
      <c r="M71" s="9"/>
      <c r="N71" s="98"/>
      <c r="O71" s="101"/>
      <c r="P71" s="109"/>
      <c r="Q71" s="101"/>
      <c r="R71" s="101"/>
      <c r="S71" s="109"/>
      <c r="T71" s="132"/>
    </row>
    <row r="72" spans="1:20" ht="15.75">
      <c r="A72" s="34"/>
      <c r="B72" s="33"/>
      <c r="C72" s="33"/>
      <c r="D72" s="55" t="s">
        <v>88</v>
      </c>
      <c r="E72" s="90"/>
      <c r="F72" s="147">
        <v>15000</v>
      </c>
      <c r="G72" s="141" t="e">
        <f>#REF!/F72</f>
        <v>#REF!</v>
      </c>
      <c r="H72" s="210"/>
      <c r="I72" s="101">
        <f t="shared" si="0"/>
        <v>1327.2280841462605</v>
      </c>
      <c r="J72" s="119">
        <v>10000</v>
      </c>
      <c r="K72" s="222">
        <v>1400</v>
      </c>
      <c r="L72" s="200" t="e">
        <f>J72/#REF!</f>
        <v>#REF!</v>
      </c>
      <c r="M72" s="56"/>
      <c r="N72" s="115"/>
      <c r="O72" s="101">
        <f>P72/7.5345</f>
        <v>1327.2280841462605</v>
      </c>
      <c r="P72" s="119">
        <f>P73</f>
        <v>10000</v>
      </c>
      <c r="Q72" s="101">
        <f>P72/J72</f>
        <v>1</v>
      </c>
      <c r="R72" s="101">
        <f t="shared" si="1"/>
        <v>1327.2280841462605</v>
      </c>
      <c r="S72" s="119">
        <f>S73</f>
        <v>10000</v>
      </c>
      <c r="T72" s="132">
        <f>S72/P72</f>
        <v>1</v>
      </c>
    </row>
    <row r="73" spans="1:20" ht="15.75">
      <c r="A73" s="7">
        <v>11</v>
      </c>
      <c r="D73" s="38" t="s">
        <v>49</v>
      </c>
      <c r="E73" s="87" t="s">
        <v>45</v>
      </c>
      <c r="F73" s="155">
        <f>SUM(F74:F74)</f>
        <v>5000</v>
      </c>
      <c r="G73" s="144" t="e">
        <f>#REF!/F73</f>
        <v>#REF!</v>
      </c>
      <c r="H73" s="210"/>
      <c r="I73" s="101">
        <f aca="true" t="shared" si="3" ref="I73:I144">J73/7.5345</f>
        <v>1327.2280841462605</v>
      </c>
      <c r="J73" s="109">
        <v>10000</v>
      </c>
      <c r="K73" s="222">
        <v>1400</v>
      </c>
      <c r="L73" s="200" t="e">
        <f>J73/#REF!</f>
        <v>#REF!</v>
      </c>
      <c r="M73" s="9">
        <v>38</v>
      </c>
      <c r="N73" s="98" t="s">
        <v>46</v>
      </c>
      <c r="O73" s="101">
        <f>P73/7.5345</f>
        <v>1327.2280841462605</v>
      </c>
      <c r="P73" s="109">
        <v>10000</v>
      </c>
      <c r="Q73" s="101">
        <f>P73/J73</f>
        <v>1</v>
      </c>
      <c r="R73" s="101">
        <f aca="true" t="shared" si="4" ref="R73:R144">S73/7.5345</f>
        <v>1327.2280841462605</v>
      </c>
      <c r="S73" s="109">
        <v>10000</v>
      </c>
      <c r="T73" s="132">
        <f>S73/P73</f>
        <v>1</v>
      </c>
    </row>
    <row r="74" spans="1:20" ht="15.75">
      <c r="A74" s="34"/>
      <c r="B74" s="33"/>
      <c r="C74" s="33"/>
      <c r="D74" s="55" t="s">
        <v>89</v>
      </c>
      <c r="E74" s="90"/>
      <c r="F74" s="147">
        <v>5000</v>
      </c>
      <c r="G74" s="141" t="e">
        <f>#REF!/F74</f>
        <v>#REF!</v>
      </c>
      <c r="H74" s="210"/>
      <c r="I74" s="101">
        <f t="shared" si="3"/>
        <v>1990.8421262193906</v>
      </c>
      <c r="J74" s="119">
        <v>15000</v>
      </c>
      <c r="K74" s="222">
        <v>2000</v>
      </c>
      <c r="L74" s="200" t="e">
        <f>J74/#REF!</f>
        <v>#REF!</v>
      </c>
      <c r="M74" s="56"/>
      <c r="N74" s="115"/>
      <c r="O74" s="101">
        <f>P74/7.5345</f>
        <v>1990.8421262193906</v>
      </c>
      <c r="P74" s="119">
        <f>P75</f>
        <v>15000</v>
      </c>
      <c r="Q74" s="101">
        <f>P74/J74</f>
        <v>1</v>
      </c>
      <c r="R74" s="101">
        <f t="shared" si="4"/>
        <v>1990.8421262193906</v>
      </c>
      <c r="S74" s="119">
        <f>S75</f>
        <v>15000</v>
      </c>
      <c r="T74" s="132">
        <f>S74/P74</f>
        <v>1</v>
      </c>
    </row>
    <row r="75" spans="1:20" ht="15.75">
      <c r="A75" s="7">
        <v>11</v>
      </c>
      <c r="D75" s="38" t="s">
        <v>49</v>
      </c>
      <c r="E75" s="87" t="s">
        <v>45</v>
      </c>
      <c r="F75" s="155">
        <f>SUM(F76:F76)</f>
        <v>4200</v>
      </c>
      <c r="G75" s="144" t="e">
        <f>#REF!/F75</f>
        <v>#REF!</v>
      </c>
      <c r="H75" s="210"/>
      <c r="I75" s="101">
        <f t="shared" si="3"/>
        <v>1990.8421262193906</v>
      </c>
      <c r="J75" s="109">
        <v>15000</v>
      </c>
      <c r="K75" s="222">
        <v>2000</v>
      </c>
      <c r="L75" s="200" t="e">
        <f>J75/#REF!</f>
        <v>#REF!</v>
      </c>
      <c r="M75" s="9">
        <v>38</v>
      </c>
      <c r="N75" s="98" t="s">
        <v>46</v>
      </c>
      <c r="O75" s="101">
        <f>P75/7.5345</f>
        <v>1990.8421262193906</v>
      </c>
      <c r="P75" s="109">
        <v>15000</v>
      </c>
      <c r="Q75" s="101">
        <f>P75/J75</f>
        <v>1</v>
      </c>
      <c r="R75" s="101">
        <f t="shared" si="4"/>
        <v>1990.8421262193906</v>
      </c>
      <c r="S75" s="109">
        <v>15000</v>
      </c>
      <c r="T75" s="132">
        <f>S75/P75</f>
        <v>1</v>
      </c>
    </row>
    <row r="76" spans="1:20" ht="15.75">
      <c r="A76" s="34"/>
      <c r="B76" s="33"/>
      <c r="C76" s="33"/>
      <c r="D76" s="55" t="s">
        <v>90</v>
      </c>
      <c r="E76" s="90"/>
      <c r="F76" s="147">
        <v>4200</v>
      </c>
      <c r="G76" s="141" t="e">
        <f>#REF!/F76</f>
        <v>#REF!</v>
      </c>
      <c r="H76" s="210"/>
      <c r="I76" s="101">
        <f t="shared" si="3"/>
        <v>5574.357953414294</v>
      </c>
      <c r="J76" s="119">
        <v>42000</v>
      </c>
      <c r="K76" s="222">
        <v>5600</v>
      </c>
      <c r="L76" s="200" t="e">
        <f>J76/#REF!</f>
        <v>#REF!</v>
      </c>
      <c r="M76" s="56"/>
      <c r="N76" s="115"/>
      <c r="O76" s="101">
        <f>P76/7.5345</f>
        <v>1592.6737009755125</v>
      </c>
      <c r="P76" s="119">
        <f>P77</f>
        <v>12000</v>
      </c>
      <c r="Q76" s="101">
        <f>P76/J76</f>
        <v>0.2857142857142857</v>
      </c>
      <c r="R76" s="101">
        <f t="shared" si="4"/>
        <v>1592.6737009755125</v>
      </c>
      <c r="S76" s="119">
        <f>S77</f>
        <v>12000</v>
      </c>
      <c r="T76" s="132">
        <f>S76/P76</f>
        <v>1</v>
      </c>
    </row>
    <row r="77" spans="1:20" ht="15.75">
      <c r="A77" s="7">
        <v>11</v>
      </c>
      <c r="D77" s="38" t="s">
        <v>49</v>
      </c>
      <c r="E77" s="87" t="s">
        <v>45</v>
      </c>
      <c r="F77" s="155">
        <f>SUM(F78:F78)</f>
        <v>2000</v>
      </c>
      <c r="G77" s="144" t="e">
        <f>#REF!/F77</f>
        <v>#REF!</v>
      </c>
      <c r="H77" s="210"/>
      <c r="I77" s="101">
        <f t="shared" si="3"/>
        <v>5574.357953414294</v>
      </c>
      <c r="J77" s="109">
        <v>42000</v>
      </c>
      <c r="K77" s="222">
        <v>5600</v>
      </c>
      <c r="L77" s="200" t="e">
        <f>J77/#REF!</f>
        <v>#REF!</v>
      </c>
      <c r="M77" s="9">
        <v>38</v>
      </c>
      <c r="N77" s="98" t="s">
        <v>46</v>
      </c>
      <c r="O77" s="101">
        <f>P77/7.5345</f>
        <v>1592.6737009755125</v>
      </c>
      <c r="P77" s="109">
        <v>12000</v>
      </c>
      <c r="Q77" s="101">
        <f>P77/J77</f>
        <v>0.2857142857142857</v>
      </c>
      <c r="R77" s="101">
        <f t="shared" si="4"/>
        <v>1592.6737009755125</v>
      </c>
      <c r="S77" s="109">
        <v>12000</v>
      </c>
      <c r="T77" s="132">
        <f>S77/P77</f>
        <v>1</v>
      </c>
    </row>
    <row r="78" spans="1:20" ht="15.75">
      <c r="A78" s="34"/>
      <c r="B78" s="33"/>
      <c r="C78" s="33"/>
      <c r="D78" s="55" t="s">
        <v>91</v>
      </c>
      <c r="E78" s="90"/>
      <c r="F78" s="147">
        <v>2000</v>
      </c>
      <c r="G78" s="141" t="e">
        <f>#REF!/F78</f>
        <v>#REF!</v>
      </c>
      <c r="H78" s="210"/>
      <c r="I78" s="101">
        <f t="shared" si="3"/>
        <v>557.4357953414294</v>
      </c>
      <c r="J78" s="119">
        <v>4200</v>
      </c>
      <c r="K78" s="222">
        <v>660</v>
      </c>
      <c r="L78" s="200" t="e">
        <f>J78/#REF!</f>
        <v>#REF!</v>
      </c>
      <c r="M78" s="56"/>
      <c r="N78" s="115"/>
      <c r="O78" s="101">
        <f>P78/7.5345</f>
        <v>557.4357953414294</v>
      </c>
      <c r="P78" s="119">
        <f>P79</f>
        <v>4200</v>
      </c>
      <c r="Q78" s="101">
        <f>P78/J78</f>
        <v>1</v>
      </c>
      <c r="R78" s="101">
        <f t="shared" si="4"/>
        <v>557.4357953414294</v>
      </c>
      <c r="S78" s="119">
        <f>S79</f>
        <v>4200</v>
      </c>
      <c r="T78" s="132">
        <f>S78/P78</f>
        <v>1</v>
      </c>
    </row>
    <row r="79" spans="1:20" ht="15.75">
      <c r="A79" s="7">
        <v>11</v>
      </c>
      <c r="D79" s="38" t="s">
        <v>49</v>
      </c>
      <c r="E79" s="87" t="s">
        <v>45</v>
      </c>
      <c r="F79" s="155">
        <f>SUM(F80:F80)</f>
        <v>0</v>
      </c>
      <c r="G79" s="146" t="s">
        <v>31</v>
      </c>
      <c r="H79" s="210"/>
      <c r="I79" s="101">
        <f t="shared" si="3"/>
        <v>557.4357953414294</v>
      </c>
      <c r="J79" s="109">
        <v>4200</v>
      </c>
      <c r="K79" s="222">
        <v>660</v>
      </c>
      <c r="L79" s="200" t="e">
        <f>J79/#REF!</f>
        <v>#REF!</v>
      </c>
      <c r="M79" s="9">
        <v>38</v>
      </c>
      <c r="N79" s="98" t="s">
        <v>46</v>
      </c>
      <c r="O79" s="101">
        <f>P79/7.5345</f>
        <v>557.4357953414294</v>
      </c>
      <c r="P79" s="109">
        <v>4200</v>
      </c>
      <c r="Q79" s="101">
        <f>P79/J79</f>
        <v>1</v>
      </c>
      <c r="R79" s="101">
        <f t="shared" si="4"/>
        <v>557.4357953414294</v>
      </c>
      <c r="S79" s="109">
        <v>4200</v>
      </c>
      <c r="T79" s="132">
        <f>S79/P79</f>
        <v>1</v>
      </c>
    </row>
    <row r="80" spans="1:20" ht="15.75">
      <c r="A80" s="34"/>
      <c r="B80" s="33"/>
      <c r="C80" s="33"/>
      <c r="D80" s="55" t="s">
        <v>92</v>
      </c>
      <c r="E80" s="90"/>
      <c r="F80" s="147">
        <v>0</v>
      </c>
      <c r="G80" s="142" t="s">
        <v>31</v>
      </c>
      <c r="H80" s="210"/>
      <c r="I80" s="101">
        <f t="shared" si="3"/>
        <v>265.4456168292521</v>
      </c>
      <c r="J80" s="119">
        <v>2000</v>
      </c>
      <c r="K80" s="222">
        <v>270</v>
      </c>
      <c r="L80" s="200" t="e">
        <f>J80/#REF!</f>
        <v>#REF!</v>
      </c>
      <c r="M80" s="56"/>
      <c r="N80" s="115"/>
      <c r="O80" s="101">
        <f>P80/7.5345</f>
        <v>265.4456168292521</v>
      </c>
      <c r="P80" s="119">
        <f>P81</f>
        <v>2000</v>
      </c>
      <c r="Q80" s="101">
        <f>P80/J80</f>
        <v>1</v>
      </c>
      <c r="R80" s="101">
        <f t="shared" si="4"/>
        <v>265.4456168292521</v>
      </c>
      <c r="S80" s="119">
        <f>S81</f>
        <v>2000</v>
      </c>
      <c r="T80" s="132">
        <f>S80/P80</f>
        <v>1</v>
      </c>
    </row>
    <row r="81" spans="1:20" ht="15.75">
      <c r="A81" s="7">
        <v>11</v>
      </c>
      <c r="D81" s="38" t="s">
        <v>49</v>
      </c>
      <c r="E81" s="87" t="s">
        <v>45</v>
      </c>
      <c r="F81" s="155">
        <f>SUM(F82:F82)</f>
        <v>0</v>
      </c>
      <c r="G81" s="146" t="s">
        <v>31</v>
      </c>
      <c r="H81" s="210"/>
      <c r="I81" s="101">
        <f t="shared" si="3"/>
        <v>265.4456168292521</v>
      </c>
      <c r="J81" s="109">
        <v>2000</v>
      </c>
      <c r="K81" s="222">
        <v>270</v>
      </c>
      <c r="L81" s="200" t="e">
        <f>J81/#REF!</f>
        <v>#REF!</v>
      </c>
      <c r="M81" s="9">
        <v>38</v>
      </c>
      <c r="N81" s="98" t="s">
        <v>46</v>
      </c>
      <c r="O81" s="101">
        <f>P81/7.5345</f>
        <v>265.4456168292521</v>
      </c>
      <c r="P81" s="109">
        <v>2000</v>
      </c>
      <c r="Q81" s="101">
        <f>P81/J81</f>
        <v>1</v>
      </c>
      <c r="R81" s="101">
        <f t="shared" si="4"/>
        <v>265.4456168292521</v>
      </c>
      <c r="S81" s="109">
        <v>2000</v>
      </c>
      <c r="T81" s="132">
        <f>S81/P81</f>
        <v>1</v>
      </c>
    </row>
    <row r="82" spans="1:20" ht="15.75">
      <c r="A82" s="34"/>
      <c r="B82" s="33"/>
      <c r="C82" s="33"/>
      <c r="D82" s="55" t="s">
        <v>136</v>
      </c>
      <c r="E82" s="90"/>
      <c r="F82" s="147">
        <v>0</v>
      </c>
      <c r="G82" s="142" t="s">
        <v>31</v>
      </c>
      <c r="H82" s="210"/>
      <c r="I82" s="101">
        <f t="shared" si="3"/>
        <v>1990.8421262193906</v>
      </c>
      <c r="J82" s="119">
        <v>15000</v>
      </c>
      <c r="K82" s="222">
        <v>2000</v>
      </c>
      <c r="L82" s="200" t="e">
        <f>J82/#REF!</f>
        <v>#REF!</v>
      </c>
      <c r="M82" s="56"/>
      <c r="N82" s="115"/>
      <c r="O82" s="101">
        <f>P82/7.5345</f>
        <v>0</v>
      </c>
      <c r="P82" s="119">
        <f>P83</f>
        <v>0</v>
      </c>
      <c r="Q82" s="101">
        <f>P82/J82</f>
        <v>0</v>
      </c>
      <c r="R82" s="101">
        <f t="shared" si="4"/>
        <v>0</v>
      </c>
      <c r="S82" s="119">
        <f>S83</f>
        <v>0</v>
      </c>
      <c r="T82" s="132" t="e">
        <f>S82/P82</f>
        <v>#DIV/0!</v>
      </c>
    </row>
    <row r="83" spans="1:24" s="51" customFormat="1" ht="15.75">
      <c r="A83" s="47" t="s">
        <v>41</v>
      </c>
      <c r="B83" s="6"/>
      <c r="C83" s="6"/>
      <c r="D83" s="49">
        <v>426</v>
      </c>
      <c r="E83" s="89" t="s">
        <v>50</v>
      </c>
      <c r="F83" s="156">
        <f>SUM(F84:F84)</f>
        <v>10000</v>
      </c>
      <c r="G83" s="146" t="e">
        <f>#REF!/F83</f>
        <v>#REF!</v>
      </c>
      <c r="H83" s="210"/>
      <c r="I83" s="101">
        <f t="shared" si="3"/>
        <v>1990.8421262193906</v>
      </c>
      <c r="J83" s="109">
        <v>15000</v>
      </c>
      <c r="K83" s="222">
        <v>2000</v>
      </c>
      <c r="L83" s="200" t="e">
        <f>J83/#REF!</f>
        <v>#REF!</v>
      </c>
      <c r="M83" s="57">
        <v>42</v>
      </c>
      <c r="N83" s="116" t="s">
        <v>39</v>
      </c>
      <c r="O83" s="101">
        <f>P83/7.5345</f>
        <v>0</v>
      </c>
      <c r="P83" s="109">
        <v>0</v>
      </c>
      <c r="Q83" s="101">
        <f>P83/J83</f>
        <v>0</v>
      </c>
      <c r="R83" s="101">
        <f t="shared" si="4"/>
        <v>0</v>
      </c>
      <c r="S83" s="109">
        <v>0</v>
      </c>
      <c r="T83" s="132" t="e">
        <f>S83/P83</f>
        <v>#DIV/0!</v>
      </c>
      <c r="W83" s="52"/>
      <c r="X83" s="52"/>
    </row>
    <row r="84" spans="1:24" s="51" customFormat="1" ht="15.75">
      <c r="A84" s="34"/>
      <c r="B84" s="33"/>
      <c r="C84" s="33"/>
      <c r="D84" s="55" t="s">
        <v>137</v>
      </c>
      <c r="E84" s="90"/>
      <c r="F84" s="157">
        <v>10000</v>
      </c>
      <c r="G84" s="142" t="e">
        <f>#REF!/F84</f>
        <v>#REF!</v>
      </c>
      <c r="H84" s="210"/>
      <c r="I84" s="101">
        <f t="shared" si="3"/>
        <v>1327.2280841462605</v>
      </c>
      <c r="J84" s="119">
        <v>10000</v>
      </c>
      <c r="K84" s="222">
        <v>1400</v>
      </c>
      <c r="L84" s="200" t="e">
        <f>J84/#REF!</f>
        <v>#REF!</v>
      </c>
      <c r="M84" s="56"/>
      <c r="N84" s="115"/>
      <c r="O84" s="101">
        <f>P84/7.5345</f>
        <v>0</v>
      </c>
      <c r="P84" s="119">
        <f>P85</f>
        <v>0</v>
      </c>
      <c r="Q84" s="101">
        <f>P84/J84</f>
        <v>0</v>
      </c>
      <c r="R84" s="101">
        <f t="shared" si="4"/>
        <v>0</v>
      </c>
      <c r="S84" s="119">
        <f>S85</f>
        <v>0</v>
      </c>
      <c r="T84" s="132" t="e">
        <f>S84/P84</f>
        <v>#DIV/0!</v>
      </c>
      <c r="W84" s="52"/>
      <c r="X84" s="52"/>
    </row>
    <row r="85" spans="1:24" s="51" customFormat="1" ht="15.75">
      <c r="A85" s="47" t="s">
        <v>41</v>
      </c>
      <c r="B85" s="6"/>
      <c r="C85" s="6"/>
      <c r="D85" s="49">
        <v>426</v>
      </c>
      <c r="E85" s="89" t="s">
        <v>50</v>
      </c>
      <c r="F85" s="156">
        <f>SUM(F86:F86)</f>
        <v>2500</v>
      </c>
      <c r="G85" s="146" t="e">
        <f>#REF!/F85</f>
        <v>#REF!</v>
      </c>
      <c r="H85" s="210"/>
      <c r="I85" s="101">
        <f t="shared" si="3"/>
        <v>1327.2280841462605</v>
      </c>
      <c r="J85" s="109">
        <v>10000</v>
      </c>
      <c r="K85" s="222">
        <v>1400</v>
      </c>
      <c r="L85" s="200" t="e">
        <f>J85/#REF!</f>
        <v>#REF!</v>
      </c>
      <c r="M85" s="57">
        <v>42</v>
      </c>
      <c r="N85" s="116" t="s">
        <v>39</v>
      </c>
      <c r="O85" s="101">
        <f>P85/7.5345</f>
        <v>0</v>
      </c>
      <c r="P85" s="109">
        <v>0</v>
      </c>
      <c r="Q85" s="101">
        <f>P85/J85</f>
        <v>0</v>
      </c>
      <c r="R85" s="101">
        <f t="shared" si="4"/>
        <v>0</v>
      </c>
      <c r="S85" s="109">
        <v>0</v>
      </c>
      <c r="T85" s="132" t="e">
        <f>S85/P85</f>
        <v>#DIV/0!</v>
      </c>
      <c r="W85" s="52"/>
      <c r="X85" s="52"/>
    </row>
    <row r="86" spans="1:24" s="51" customFormat="1" ht="15.75">
      <c r="A86" s="58"/>
      <c r="B86" s="59"/>
      <c r="C86" s="59"/>
      <c r="D86" s="60" t="s">
        <v>51</v>
      </c>
      <c r="E86" s="91"/>
      <c r="F86" s="157">
        <v>2500</v>
      </c>
      <c r="G86" s="142" t="e">
        <f>#REF!/F86</f>
        <v>#REF!</v>
      </c>
      <c r="H86" s="210"/>
      <c r="I86" s="101">
        <f t="shared" si="3"/>
        <v>1327.2280841462605</v>
      </c>
      <c r="J86" s="186">
        <v>10000</v>
      </c>
      <c r="K86" s="235">
        <v>1400</v>
      </c>
      <c r="L86" s="200" t="e">
        <f>J86/#REF!</f>
        <v>#REF!</v>
      </c>
      <c r="M86" s="61"/>
      <c r="N86" s="117"/>
      <c r="O86" s="101">
        <f>P86/7.5345</f>
        <v>0</v>
      </c>
      <c r="P86" s="186">
        <f>P87</f>
        <v>0</v>
      </c>
      <c r="Q86" s="101">
        <f>P86/J86</f>
        <v>0</v>
      </c>
      <c r="R86" s="101">
        <f t="shared" si="4"/>
        <v>0</v>
      </c>
      <c r="S86" s="186">
        <f>S87</f>
        <v>0</v>
      </c>
      <c r="T86" s="132" t="e">
        <f>S86/P86</f>
        <v>#DIV/0!</v>
      </c>
      <c r="W86" s="52"/>
      <c r="X86" s="52"/>
    </row>
    <row r="87" spans="1:20" ht="15.75">
      <c r="A87" s="47" t="s">
        <v>41</v>
      </c>
      <c r="B87" s="47"/>
      <c r="C87" s="47"/>
      <c r="D87" s="49">
        <v>426</v>
      </c>
      <c r="E87" s="89" t="s">
        <v>50</v>
      </c>
      <c r="F87" s="151">
        <f>F90</f>
        <v>336944.44</v>
      </c>
      <c r="G87" s="158" t="e">
        <f>#REF!/F87</f>
        <v>#REF!</v>
      </c>
      <c r="H87" s="210"/>
      <c r="I87" s="101">
        <f t="shared" si="3"/>
        <v>1327.2280841462605</v>
      </c>
      <c r="J87" s="187">
        <v>10000</v>
      </c>
      <c r="K87" s="235">
        <v>1400</v>
      </c>
      <c r="L87" s="200"/>
      <c r="M87" s="57">
        <v>42</v>
      </c>
      <c r="N87" s="116" t="s">
        <v>39</v>
      </c>
      <c r="O87" s="101">
        <f>P87/7.5345</f>
        <v>0</v>
      </c>
      <c r="P87" s="187">
        <v>0</v>
      </c>
      <c r="Q87" s="101">
        <f>P87/J87</f>
        <v>0</v>
      </c>
      <c r="R87" s="101">
        <f t="shared" si="4"/>
        <v>0</v>
      </c>
      <c r="S87" s="187">
        <v>0</v>
      </c>
      <c r="T87" s="132" t="e">
        <f>S87/P87</f>
        <v>#DIV/0!</v>
      </c>
    </row>
    <row r="88" spans="1:20" ht="15.75">
      <c r="A88" s="58"/>
      <c r="B88" s="59"/>
      <c r="C88" s="59"/>
      <c r="D88" s="60" t="s">
        <v>199</v>
      </c>
      <c r="E88" s="91"/>
      <c r="F88" s="107">
        <f>F89</f>
        <v>0</v>
      </c>
      <c r="G88" s="134" t="e">
        <f>#REF!/F88</f>
        <v>#REF!</v>
      </c>
      <c r="H88" s="210"/>
      <c r="I88" s="101">
        <v>0</v>
      </c>
      <c r="J88" s="186">
        <v>0</v>
      </c>
      <c r="K88" s="235">
        <v>15000</v>
      </c>
      <c r="L88" s="200"/>
      <c r="M88" s="61"/>
      <c r="N88" s="117"/>
      <c r="O88" s="101">
        <f>P88/7.5345</f>
        <v>0</v>
      </c>
      <c r="P88" s="186">
        <f>P89</f>
        <v>0</v>
      </c>
      <c r="Q88" s="101" t="e">
        <f>P88/J88</f>
        <v>#DIV/0!</v>
      </c>
      <c r="R88" s="101">
        <f>S88/7.5345</f>
        <v>0</v>
      </c>
      <c r="S88" s="186">
        <f>S89</f>
        <v>0</v>
      </c>
      <c r="T88" s="132" t="e">
        <f>S88/P88</f>
        <v>#DIV/0!</v>
      </c>
    </row>
    <row r="89" spans="1:20" ht="15.75">
      <c r="A89" s="47"/>
      <c r="B89" s="47"/>
      <c r="C89" s="47"/>
      <c r="D89" s="49"/>
      <c r="E89" s="89"/>
      <c r="F89" s="151"/>
      <c r="G89" s="158"/>
      <c r="H89" s="210"/>
      <c r="I89" s="101"/>
      <c r="J89" s="187"/>
      <c r="K89" s="235"/>
      <c r="L89" s="200"/>
      <c r="M89" s="57"/>
      <c r="N89" s="116"/>
      <c r="O89" s="101"/>
      <c r="P89" s="187"/>
      <c r="Q89" s="101"/>
      <c r="R89" s="101"/>
      <c r="S89" s="187"/>
      <c r="T89" s="132"/>
    </row>
    <row r="90" spans="1:20" ht="15.75">
      <c r="A90" s="58"/>
      <c r="B90" s="59"/>
      <c r="C90" s="59"/>
      <c r="D90" s="60" t="s">
        <v>52</v>
      </c>
      <c r="E90" s="91"/>
      <c r="F90" s="107">
        <f>F91</f>
        <v>336944.44</v>
      </c>
      <c r="G90" s="134" t="e">
        <f>#REF!/F90</f>
        <v>#REF!</v>
      </c>
      <c r="H90" s="210"/>
      <c r="I90" s="101">
        <f t="shared" si="3"/>
        <v>1327.2280841462605</v>
      </c>
      <c r="J90" s="186">
        <v>10000</v>
      </c>
      <c r="K90" s="235">
        <v>1400</v>
      </c>
      <c r="L90" s="200"/>
      <c r="M90" s="61"/>
      <c r="N90" s="117"/>
      <c r="O90" s="101">
        <f>P90/7.5345</f>
        <v>0</v>
      </c>
      <c r="P90" s="186">
        <f>P91</f>
        <v>0</v>
      </c>
      <c r="Q90" s="101">
        <f>P90/J90</f>
        <v>0</v>
      </c>
      <c r="R90" s="101">
        <f t="shared" si="4"/>
        <v>0</v>
      </c>
      <c r="S90" s="186">
        <f>S91</f>
        <v>0</v>
      </c>
      <c r="T90" s="132" t="e">
        <f>S90/P90</f>
        <v>#DIV/0!</v>
      </c>
    </row>
    <row r="91" spans="1:20" ht="15.75">
      <c r="A91" s="47" t="s">
        <v>41</v>
      </c>
      <c r="B91" s="47"/>
      <c r="C91" s="47"/>
      <c r="D91" s="49">
        <v>426</v>
      </c>
      <c r="E91" s="89" t="s">
        <v>50</v>
      </c>
      <c r="F91" s="137">
        <f>SUM(F92:F97)</f>
        <v>336944.44</v>
      </c>
      <c r="G91" s="138" t="e">
        <f>#REF!/F91</f>
        <v>#REF!</v>
      </c>
      <c r="H91" s="210"/>
      <c r="I91" s="101">
        <f t="shared" si="3"/>
        <v>1327.2280841462605</v>
      </c>
      <c r="J91" s="187">
        <v>10000</v>
      </c>
      <c r="K91" s="235">
        <v>1400</v>
      </c>
      <c r="L91" s="200"/>
      <c r="M91" s="57">
        <v>42</v>
      </c>
      <c r="N91" s="116" t="s">
        <v>39</v>
      </c>
      <c r="O91" s="101">
        <f>P91/7.5345</f>
        <v>0</v>
      </c>
      <c r="P91" s="187">
        <v>0</v>
      </c>
      <c r="Q91" s="101">
        <f>P91/J91</f>
        <v>0</v>
      </c>
      <c r="R91" s="101">
        <f t="shared" si="4"/>
        <v>0</v>
      </c>
      <c r="S91" s="187">
        <v>0</v>
      </c>
      <c r="T91" s="132" t="e">
        <f>S91/P91</f>
        <v>#DIV/0!</v>
      </c>
    </row>
    <row r="92" spans="1:20" ht="15.75">
      <c r="A92" s="23"/>
      <c r="B92" s="24" t="s">
        <v>53</v>
      </c>
      <c r="C92" s="24"/>
      <c r="D92" s="25"/>
      <c r="E92" s="85"/>
      <c r="F92" s="140">
        <v>243055.56</v>
      </c>
      <c r="G92" s="141" t="e">
        <f>#REF!/F92</f>
        <v>#REF!</v>
      </c>
      <c r="H92" s="210"/>
      <c r="I92" s="101">
        <f t="shared" si="3"/>
        <v>26544.56168292521</v>
      </c>
      <c r="J92" s="113">
        <v>200000</v>
      </c>
      <c r="K92" s="233">
        <v>375000</v>
      </c>
      <c r="L92" s="200" t="e">
        <f>J92/#REF!</f>
        <v>#REF!</v>
      </c>
      <c r="M92" s="54"/>
      <c r="N92" s="113"/>
      <c r="O92" s="101">
        <f>P92/7.5345</f>
        <v>26544.56168292521</v>
      </c>
      <c r="P92" s="113">
        <f>P93</f>
        <v>200000</v>
      </c>
      <c r="Q92" s="101">
        <f>P92/J92</f>
        <v>1</v>
      </c>
      <c r="R92" s="101">
        <f t="shared" si="4"/>
        <v>26544.56168292521</v>
      </c>
      <c r="S92" s="113">
        <f>S93</f>
        <v>200000</v>
      </c>
      <c r="T92" s="132">
        <f>S92/P92</f>
        <v>1</v>
      </c>
    </row>
    <row r="93" spans="1:20" ht="15.75">
      <c r="A93" s="27"/>
      <c r="B93" s="28"/>
      <c r="C93" s="28" t="s">
        <v>81</v>
      </c>
      <c r="D93" s="29"/>
      <c r="E93" s="27"/>
      <c r="F93" s="140">
        <v>0</v>
      </c>
      <c r="G93" s="142" t="s">
        <v>31</v>
      </c>
      <c r="H93" s="210"/>
      <c r="I93" s="101">
        <f t="shared" si="3"/>
        <v>26544.56168292521</v>
      </c>
      <c r="J93" s="185">
        <f>J96</f>
        <v>200000</v>
      </c>
      <c r="K93" s="234">
        <v>375000</v>
      </c>
      <c r="L93" s="200" t="e">
        <f>J93/#REF!</f>
        <v>#REF!</v>
      </c>
      <c r="M93" s="53"/>
      <c r="N93" s="114"/>
      <c r="O93" s="101">
        <f>P93/7.5345</f>
        <v>26544.56168292521</v>
      </c>
      <c r="P93" s="185">
        <f>P96</f>
        <v>200000</v>
      </c>
      <c r="Q93" s="101">
        <f>P93/J93</f>
        <v>1</v>
      </c>
      <c r="R93" s="101">
        <f t="shared" si="4"/>
        <v>26544.56168292521</v>
      </c>
      <c r="S93" s="185">
        <f>S96</f>
        <v>200000</v>
      </c>
      <c r="T93" s="132">
        <f>S93/P93</f>
        <v>1</v>
      </c>
    </row>
    <row r="94" spans="1:20" ht="15.75">
      <c r="A94" s="32"/>
      <c r="B94" s="33"/>
      <c r="C94" s="33"/>
      <c r="D94" s="34" t="s">
        <v>198</v>
      </c>
      <c r="E94" s="86"/>
      <c r="F94" s="140">
        <v>36944.44</v>
      </c>
      <c r="G94" s="141" t="e">
        <f>#REF!/F94</f>
        <v>#REF!</v>
      </c>
      <c r="H94" s="210"/>
      <c r="I94" s="101">
        <v>0</v>
      </c>
      <c r="J94" s="119">
        <v>0</v>
      </c>
      <c r="K94" s="222">
        <v>350000</v>
      </c>
      <c r="L94" s="200" t="e">
        <f>J94/#REF!</f>
        <v>#REF!</v>
      </c>
      <c r="M94" s="56"/>
      <c r="N94" s="115"/>
      <c r="O94" s="101">
        <v>350000</v>
      </c>
      <c r="P94" s="119">
        <v>0</v>
      </c>
      <c r="Q94" s="101">
        <v>350000</v>
      </c>
      <c r="R94" s="101">
        <f>S94/7.5345</f>
        <v>53089.12336585042</v>
      </c>
      <c r="S94" s="119">
        <f>SUM(S95:S97)</f>
        <v>400000</v>
      </c>
      <c r="T94" s="132" t="e">
        <f>S94/P94</f>
        <v>#DIV/0!</v>
      </c>
    </row>
    <row r="95" spans="1:20" ht="15.75">
      <c r="A95" s="27"/>
      <c r="B95" s="28"/>
      <c r="C95" s="28"/>
      <c r="D95" s="29"/>
      <c r="E95" s="27"/>
      <c r="F95" s="140"/>
      <c r="G95" s="142"/>
      <c r="H95" s="210"/>
      <c r="I95" s="101"/>
      <c r="J95" s="185"/>
      <c r="K95" s="234"/>
      <c r="L95" s="200"/>
      <c r="M95" s="53"/>
      <c r="N95" s="114"/>
      <c r="O95" s="101"/>
      <c r="P95" s="185"/>
      <c r="Q95" s="101"/>
      <c r="R95" s="101"/>
      <c r="S95" s="185"/>
      <c r="T95" s="132"/>
    </row>
    <row r="96" spans="1:20" ht="15.75">
      <c r="A96" s="32"/>
      <c r="B96" s="33"/>
      <c r="C96" s="33"/>
      <c r="D96" s="34" t="s">
        <v>93</v>
      </c>
      <c r="E96" s="86"/>
      <c r="F96" s="140">
        <v>36944.44</v>
      </c>
      <c r="G96" s="141" t="e">
        <f>#REF!/F96</f>
        <v>#REF!</v>
      </c>
      <c r="H96" s="210"/>
      <c r="I96" s="101">
        <f t="shared" si="3"/>
        <v>26544.56168292521</v>
      </c>
      <c r="J96" s="119">
        <v>200000</v>
      </c>
      <c r="K96" s="222">
        <v>25000</v>
      </c>
      <c r="L96" s="200" t="e">
        <f>J96/#REF!</f>
        <v>#REF!</v>
      </c>
      <c r="M96" s="56"/>
      <c r="N96" s="115"/>
      <c r="O96" s="101">
        <f>P96/7.5345</f>
        <v>26544.56168292521</v>
      </c>
      <c r="P96" s="119">
        <f>SUM(P97:P99)</f>
        <v>200000</v>
      </c>
      <c r="Q96" s="101">
        <f>P96/J96</f>
        <v>1</v>
      </c>
      <c r="R96" s="101">
        <f t="shared" si="4"/>
        <v>26544.56168292521</v>
      </c>
      <c r="S96" s="119">
        <f>SUM(S97:S99)</f>
        <v>200000</v>
      </c>
      <c r="T96" s="132">
        <f>S96/P96</f>
        <v>1</v>
      </c>
    </row>
    <row r="97" spans="1:20" ht="15.75">
      <c r="A97" s="7">
        <v>42</v>
      </c>
      <c r="D97" s="38" t="s">
        <v>15</v>
      </c>
      <c r="E97" s="87" t="s">
        <v>16</v>
      </c>
      <c r="F97" s="140">
        <v>20000</v>
      </c>
      <c r="G97" s="142" t="s">
        <v>31</v>
      </c>
      <c r="H97" s="210"/>
      <c r="I97" s="101">
        <f t="shared" si="3"/>
        <v>26544.56168292521</v>
      </c>
      <c r="J97" s="109">
        <v>200000</v>
      </c>
      <c r="K97" s="222">
        <v>25000</v>
      </c>
      <c r="L97" s="200" t="e">
        <f>J97/#REF!</f>
        <v>#REF!</v>
      </c>
      <c r="M97" s="9">
        <v>31</v>
      </c>
      <c r="N97" s="98" t="s">
        <v>17</v>
      </c>
      <c r="O97" s="101">
        <f>P97/7.5345</f>
        <v>26544.56168292521</v>
      </c>
      <c r="P97" s="109">
        <v>200000</v>
      </c>
      <c r="Q97" s="101">
        <f>P97/J97</f>
        <v>1</v>
      </c>
      <c r="R97" s="101">
        <f t="shared" si="4"/>
        <v>26544.56168292521</v>
      </c>
      <c r="S97" s="109">
        <v>200000</v>
      </c>
      <c r="T97" s="132">
        <f>S97/P97</f>
        <v>1</v>
      </c>
    </row>
    <row r="98" spans="1:20" ht="15.75">
      <c r="A98" s="7">
        <v>11</v>
      </c>
      <c r="D98" s="38">
        <v>312</v>
      </c>
      <c r="E98" s="87" t="s">
        <v>18</v>
      </c>
      <c r="F98" s="151">
        <f>F100+F102+F111+F113+F120+F130+F134+F138+F141+F145+F154+F132+F163+F125+F127</f>
        <v>3660000</v>
      </c>
      <c r="G98" s="158" t="e">
        <f>#REF!/F98</f>
        <v>#REF!</v>
      </c>
      <c r="H98" s="210"/>
      <c r="I98" s="101">
        <f t="shared" si="3"/>
        <v>0</v>
      </c>
      <c r="J98" s="109"/>
      <c r="L98" s="200"/>
      <c r="M98" s="9"/>
      <c r="N98" s="98"/>
      <c r="O98" s="101">
        <f>P98/7.5345</f>
        <v>0</v>
      </c>
      <c r="P98" s="109"/>
      <c r="Q98" s="101" t="e">
        <f>P98/J98</f>
        <v>#DIV/0!</v>
      </c>
      <c r="R98" s="101">
        <f t="shared" si="4"/>
        <v>0</v>
      </c>
      <c r="S98" s="109"/>
      <c r="T98" s="132" t="e">
        <f>S98/P98</f>
        <v>#DIV/0!</v>
      </c>
    </row>
    <row r="99" spans="1:24" s="65" customFormat="1" ht="15.75">
      <c r="A99" s="7">
        <v>42</v>
      </c>
      <c r="B99" s="6"/>
      <c r="C99" s="6"/>
      <c r="D99" s="38" t="s">
        <v>19</v>
      </c>
      <c r="E99" s="87" t="s">
        <v>20</v>
      </c>
      <c r="F99" s="153">
        <f>F100+F102+F111+F113+F109</f>
        <v>1440000</v>
      </c>
      <c r="G99" s="159" t="e">
        <f>#REF!/F99</f>
        <v>#REF!</v>
      </c>
      <c r="H99" s="210"/>
      <c r="I99" s="101">
        <f t="shared" si="3"/>
        <v>0</v>
      </c>
      <c r="J99" s="109"/>
      <c r="K99" s="222"/>
      <c r="L99" s="200" t="e">
        <f>J99/#REF!</f>
        <v>#REF!</v>
      </c>
      <c r="M99" s="9"/>
      <c r="N99" s="98"/>
      <c r="O99" s="101">
        <f>P99/7.5345</f>
        <v>0</v>
      </c>
      <c r="P99" s="109"/>
      <c r="Q99" s="101" t="e">
        <f>P99/J99</f>
        <v>#DIV/0!</v>
      </c>
      <c r="R99" s="101">
        <f t="shared" si="4"/>
        <v>0</v>
      </c>
      <c r="S99" s="109"/>
      <c r="T99" s="132" t="e">
        <f>S99/P99</f>
        <v>#DIV/0!</v>
      </c>
      <c r="W99" s="41"/>
      <c r="X99" s="41"/>
    </row>
    <row r="100" spans="1:20" ht="15.75">
      <c r="A100" s="7">
        <v>42</v>
      </c>
      <c r="D100" s="38" t="s">
        <v>22</v>
      </c>
      <c r="E100" s="87" t="s">
        <v>23</v>
      </c>
      <c r="F100" s="155">
        <f>SUM(F101:F101)</f>
        <v>0</v>
      </c>
      <c r="G100" s="146" t="s">
        <v>31</v>
      </c>
      <c r="H100" s="210"/>
      <c r="I100" s="101">
        <f t="shared" si="3"/>
        <v>0</v>
      </c>
      <c r="J100" s="109"/>
      <c r="L100" s="200"/>
      <c r="M100" s="9"/>
      <c r="N100" s="98"/>
      <c r="O100" s="101">
        <f>P100/7.5345</f>
        <v>0</v>
      </c>
      <c r="P100" s="109"/>
      <c r="Q100" s="101" t="e">
        <f>P100/J100</f>
        <v>#DIV/0!</v>
      </c>
      <c r="R100" s="101">
        <f t="shared" si="4"/>
        <v>0</v>
      </c>
      <c r="S100" s="109"/>
      <c r="T100" s="132" t="e">
        <f>S100/P100</f>
        <v>#DIV/0!</v>
      </c>
    </row>
    <row r="101" spans="1:24" s="51" customFormat="1" ht="15.75">
      <c r="A101" s="23"/>
      <c r="B101" s="24" t="s">
        <v>54</v>
      </c>
      <c r="C101" s="24"/>
      <c r="D101" s="25"/>
      <c r="E101" s="85"/>
      <c r="F101" s="161">
        <v>0</v>
      </c>
      <c r="G101" s="142" t="s">
        <v>31</v>
      </c>
      <c r="H101" s="210"/>
      <c r="I101" s="101">
        <f t="shared" si="3"/>
        <v>0</v>
      </c>
      <c r="J101" s="178"/>
      <c r="K101" s="222"/>
      <c r="L101" s="200" t="e">
        <f>J101/#REF!</f>
        <v>#REF!</v>
      </c>
      <c r="M101" s="62"/>
      <c r="N101" s="85"/>
      <c r="O101" s="101">
        <f>P101/7.5345</f>
        <v>528923.6180237574</v>
      </c>
      <c r="P101" s="178">
        <f>P102+P120+P132+P143+P156</f>
        <v>3985175</v>
      </c>
      <c r="Q101" s="101" t="e">
        <f>P101/J101</f>
        <v>#DIV/0!</v>
      </c>
      <c r="R101" s="101">
        <f t="shared" si="4"/>
        <v>528923.6180237574</v>
      </c>
      <c r="S101" s="178">
        <f>S102+S120+S132+S143+S156</f>
        <v>3985175</v>
      </c>
      <c r="T101" s="132">
        <f>S101/P101</f>
        <v>1</v>
      </c>
      <c r="W101" s="52"/>
      <c r="X101" s="52"/>
    </row>
    <row r="102" spans="1:20" ht="15.75">
      <c r="A102" s="27"/>
      <c r="B102" s="28"/>
      <c r="C102" s="28" t="s">
        <v>94</v>
      </c>
      <c r="D102" s="29"/>
      <c r="E102" s="27"/>
      <c r="F102" s="155">
        <f>SUM(F103:F104)</f>
        <v>900000</v>
      </c>
      <c r="G102" s="144" t="e">
        <f>#REF!/F102</f>
        <v>#REF!</v>
      </c>
      <c r="H102" s="210"/>
      <c r="I102" s="101">
        <f t="shared" si="3"/>
        <v>261317.9374875572</v>
      </c>
      <c r="J102" s="185">
        <f>J103+J109+J118+J112+J105+J107+J114+J116</f>
        <v>1968900</v>
      </c>
      <c r="K102" s="185">
        <f>K103+K109+K118+K112+K105+K107+K114+K116</f>
        <v>1075500</v>
      </c>
      <c r="L102" s="200" t="e">
        <f>J102/#REF!</f>
        <v>#REF!</v>
      </c>
      <c r="M102" s="53"/>
      <c r="N102" s="114"/>
      <c r="O102" s="101">
        <f>P102/7.5345</f>
        <v>197116.59698719223</v>
      </c>
      <c r="P102" s="185">
        <f>P103+P109+P118+P112</f>
        <v>1485175</v>
      </c>
      <c r="Q102" s="101">
        <f>P102/J102</f>
        <v>0.7543171313931637</v>
      </c>
      <c r="R102" s="101">
        <f t="shared" si="4"/>
        <v>197116.59698719223</v>
      </c>
      <c r="S102" s="185">
        <f>S103+S109+S118+S112</f>
        <v>1485175</v>
      </c>
      <c r="T102" s="132">
        <f>S102/P102</f>
        <v>1</v>
      </c>
    </row>
    <row r="103" spans="1:24" s="51" customFormat="1" ht="15.75">
      <c r="A103" s="32"/>
      <c r="B103" s="33"/>
      <c r="C103" s="33"/>
      <c r="D103" s="55" t="s">
        <v>167</v>
      </c>
      <c r="E103" s="90"/>
      <c r="F103" s="162">
        <v>0</v>
      </c>
      <c r="G103" s="142" t="s">
        <v>31</v>
      </c>
      <c r="H103" s="210"/>
      <c r="I103" s="101">
        <f t="shared" si="3"/>
        <v>6636.140420731303</v>
      </c>
      <c r="J103" s="148">
        <v>50000</v>
      </c>
      <c r="K103" s="231">
        <v>7000</v>
      </c>
      <c r="L103" s="200"/>
      <c r="M103" s="45"/>
      <c r="N103" s="111"/>
      <c r="O103" s="101">
        <f>P103/7.5345</f>
        <v>13272.280841462605</v>
      </c>
      <c r="P103" s="148">
        <v>100000</v>
      </c>
      <c r="Q103" s="101">
        <f>P103/J103</f>
        <v>2</v>
      </c>
      <c r="R103" s="101">
        <f t="shared" si="4"/>
        <v>13272.280841462605</v>
      </c>
      <c r="S103" s="148">
        <v>100000</v>
      </c>
      <c r="T103" s="132">
        <f>S103/P103</f>
        <v>1</v>
      </c>
      <c r="W103" s="52"/>
      <c r="X103" s="52"/>
    </row>
    <row r="104" spans="1:24" s="51" customFormat="1" ht="30">
      <c r="A104" s="47">
        <v>11</v>
      </c>
      <c r="B104" s="64"/>
      <c r="C104" s="64"/>
      <c r="D104" s="66" t="s">
        <v>56</v>
      </c>
      <c r="E104" s="89" t="s">
        <v>57</v>
      </c>
      <c r="F104" s="162">
        <v>900000</v>
      </c>
      <c r="G104" s="142" t="e">
        <f>#REF!/F104</f>
        <v>#REF!</v>
      </c>
      <c r="H104" s="210"/>
      <c r="I104" s="101">
        <f t="shared" si="3"/>
        <v>6636.140420731303</v>
      </c>
      <c r="J104" s="187">
        <v>50000</v>
      </c>
      <c r="K104" s="235">
        <v>7000</v>
      </c>
      <c r="L104" s="200"/>
      <c r="M104" s="50">
        <v>35</v>
      </c>
      <c r="N104" s="112" t="s">
        <v>58</v>
      </c>
      <c r="O104" s="101">
        <f>P104/7.5345</f>
        <v>13272.280841462605</v>
      </c>
      <c r="P104" s="187">
        <v>100000</v>
      </c>
      <c r="Q104" s="101">
        <f>P104/J104</f>
        <v>2</v>
      </c>
      <c r="R104" s="101">
        <f t="shared" si="4"/>
        <v>13272.280841462605</v>
      </c>
      <c r="S104" s="187">
        <v>100000</v>
      </c>
      <c r="T104" s="132">
        <f>S104/P104</f>
        <v>1</v>
      </c>
      <c r="W104" s="52"/>
      <c r="X104" s="52"/>
    </row>
    <row r="105" spans="1:24" s="51" customFormat="1" ht="15.75">
      <c r="A105" s="32"/>
      <c r="B105" s="33"/>
      <c r="C105" s="33"/>
      <c r="D105" s="55" t="s">
        <v>173</v>
      </c>
      <c r="E105" s="90"/>
      <c r="F105" s="162">
        <v>0</v>
      </c>
      <c r="G105" s="142" t="s">
        <v>31</v>
      </c>
      <c r="H105" s="210"/>
      <c r="I105" s="101">
        <f t="shared" si="3"/>
        <v>6636.140420731303</v>
      </c>
      <c r="J105" s="148">
        <v>50000</v>
      </c>
      <c r="K105" s="231">
        <v>7000</v>
      </c>
      <c r="L105" s="200"/>
      <c r="M105" s="45"/>
      <c r="N105" s="111"/>
      <c r="O105" s="101">
        <f>P105/7.5345</f>
        <v>13272.280841462605</v>
      </c>
      <c r="P105" s="148">
        <v>100000</v>
      </c>
      <c r="Q105" s="101">
        <f>P105/J105</f>
        <v>2</v>
      </c>
      <c r="R105" s="101">
        <f t="shared" si="4"/>
        <v>13272.280841462605</v>
      </c>
      <c r="S105" s="148">
        <v>100000</v>
      </c>
      <c r="T105" s="132">
        <f>S105/P105</f>
        <v>1</v>
      </c>
      <c r="W105" s="52"/>
      <c r="X105" s="52"/>
    </row>
    <row r="106" spans="1:24" s="51" customFormat="1" ht="15.75">
      <c r="A106" s="47"/>
      <c r="B106" s="64"/>
      <c r="C106" s="64"/>
      <c r="D106" s="66">
        <v>35</v>
      </c>
      <c r="E106" s="89" t="s">
        <v>179</v>
      </c>
      <c r="F106" s="162"/>
      <c r="G106" s="142"/>
      <c r="H106" s="210"/>
      <c r="I106" s="101">
        <f t="shared" si="3"/>
        <v>6636.140420731303</v>
      </c>
      <c r="J106" s="187">
        <v>50000</v>
      </c>
      <c r="K106" s="235">
        <v>7000</v>
      </c>
      <c r="L106" s="200"/>
      <c r="M106" s="50"/>
      <c r="N106" s="112"/>
      <c r="O106" s="101">
        <f>P106/7.5345</f>
        <v>13272.280841462605</v>
      </c>
      <c r="P106" s="187">
        <v>100000</v>
      </c>
      <c r="Q106" s="101">
        <f>P106/J106</f>
        <v>2</v>
      </c>
      <c r="R106" s="101">
        <f t="shared" si="4"/>
        <v>13272.280841462605</v>
      </c>
      <c r="S106" s="187">
        <v>100000</v>
      </c>
      <c r="T106" s="132">
        <f>S106/P106</f>
        <v>1</v>
      </c>
      <c r="W106" s="52"/>
      <c r="X106" s="52"/>
    </row>
    <row r="107" spans="1:24" s="51" customFormat="1" ht="15.75">
      <c r="A107" s="32"/>
      <c r="B107" s="33"/>
      <c r="C107" s="33"/>
      <c r="D107" s="55" t="s">
        <v>174</v>
      </c>
      <c r="E107" s="90"/>
      <c r="F107" s="162">
        <v>0</v>
      </c>
      <c r="G107" s="142" t="s">
        <v>31</v>
      </c>
      <c r="H107" s="210"/>
      <c r="I107" s="101">
        <f t="shared" si="3"/>
        <v>1592.6737009755125</v>
      </c>
      <c r="J107" s="148">
        <v>12000</v>
      </c>
      <c r="K107" s="231">
        <v>1500</v>
      </c>
      <c r="L107" s="200"/>
      <c r="M107" s="45"/>
      <c r="N107" s="111"/>
      <c r="O107" s="101">
        <f>P107/7.5345</f>
        <v>1592.6737009755125</v>
      </c>
      <c r="P107" s="148">
        <v>12000</v>
      </c>
      <c r="Q107" s="101">
        <f>P107/J107</f>
        <v>1</v>
      </c>
      <c r="R107" s="101">
        <f t="shared" si="4"/>
        <v>1592.6737009755125</v>
      </c>
      <c r="S107" s="148">
        <v>12000</v>
      </c>
      <c r="T107" s="132">
        <f>S107/P107</f>
        <v>1</v>
      </c>
      <c r="W107" s="52"/>
      <c r="X107" s="52"/>
    </row>
    <row r="108" spans="1:24" s="51" customFormat="1" ht="15.75">
      <c r="A108" s="47"/>
      <c r="B108" s="64"/>
      <c r="C108" s="64"/>
      <c r="D108" s="66">
        <v>35</v>
      </c>
      <c r="E108" s="89" t="s">
        <v>180</v>
      </c>
      <c r="F108" s="162"/>
      <c r="G108" s="142"/>
      <c r="H108" s="210"/>
      <c r="I108" s="101">
        <f t="shared" si="3"/>
        <v>1592.6737009755125</v>
      </c>
      <c r="J108" s="187">
        <v>12000</v>
      </c>
      <c r="K108" s="235">
        <v>1500</v>
      </c>
      <c r="L108" s="200"/>
      <c r="M108" s="50"/>
      <c r="N108" s="112"/>
      <c r="O108" s="101">
        <f>P108/7.5345</f>
        <v>1592.6737009755125</v>
      </c>
      <c r="P108" s="187">
        <v>12000</v>
      </c>
      <c r="Q108" s="101">
        <f>P108/J108</f>
        <v>1</v>
      </c>
      <c r="R108" s="101">
        <f t="shared" si="4"/>
        <v>1592.6737009755125</v>
      </c>
      <c r="S108" s="187">
        <v>12000</v>
      </c>
      <c r="T108" s="132">
        <f>S108/P108</f>
        <v>1</v>
      </c>
      <c r="W108" s="52"/>
      <c r="X108" s="52"/>
    </row>
    <row r="109" spans="1:20" ht="15.75">
      <c r="A109" s="32"/>
      <c r="B109" s="33"/>
      <c r="C109" s="33"/>
      <c r="D109" s="55" t="s">
        <v>160</v>
      </c>
      <c r="E109" s="90"/>
      <c r="F109" s="155">
        <f>SUM(F110)</f>
        <v>0</v>
      </c>
      <c r="G109" s="146" t="s">
        <v>31</v>
      </c>
      <c r="H109" s="210"/>
      <c r="I109" s="101">
        <f t="shared" si="3"/>
        <v>200000</v>
      </c>
      <c r="J109" s="119">
        <v>1506900</v>
      </c>
      <c r="K109" s="222">
        <v>900000</v>
      </c>
      <c r="L109" s="200" t="e">
        <f>J109/#REF!</f>
        <v>#REF!</v>
      </c>
      <c r="M109" s="56"/>
      <c r="N109" s="115"/>
      <c r="O109" s="101">
        <v>150000</v>
      </c>
      <c r="P109" s="119">
        <v>1130175</v>
      </c>
      <c r="Q109" s="101">
        <f>P109/J109</f>
        <v>0.75</v>
      </c>
      <c r="R109" s="101">
        <v>150000</v>
      </c>
      <c r="S109" s="119">
        <v>1130175</v>
      </c>
      <c r="T109" s="132">
        <f>S109/P109</f>
        <v>1</v>
      </c>
    </row>
    <row r="110" spans="1:24" s="51" customFormat="1" ht="15.75">
      <c r="A110" s="63" t="s">
        <v>55</v>
      </c>
      <c r="B110" s="64"/>
      <c r="C110" s="64"/>
      <c r="D110" s="49">
        <v>426</v>
      </c>
      <c r="E110" s="89" t="s">
        <v>50</v>
      </c>
      <c r="F110" s="162">
        <v>0</v>
      </c>
      <c r="G110" s="142" t="s">
        <v>31</v>
      </c>
      <c r="H110" s="210"/>
      <c r="I110" s="101">
        <f t="shared" si="3"/>
        <v>0</v>
      </c>
      <c r="J110" s="187"/>
      <c r="K110" s="235"/>
      <c r="L110" s="200"/>
      <c r="M110" s="57">
        <v>42</v>
      </c>
      <c r="N110" s="98" t="s">
        <v>39</v>
      </c>
      <c r="O110" s="101">
        <f>P110/7.5345</f>
        <v>0</v>
      </c>
      <c r="P110" s="187">
        <v>0</v>
      </c>
      <c r="Q110" s="101" t="e">
        <f>P110/J110</f>
        <v>#DIV/0!</v>
      </c>
      <c r="R110" s="101">
        <f t="shared" si="4"/>
        <v>0</v>
      </c>
      <c r="S110" s="187">
        <v>0</v>
      </c>
      <c r="T110" s="132" t="e">
        <f>S110/P110</f>
        <v>#DIV/0!</v>
      </c>
      <c r="W110" s="52"/>
      <c r="X110" s="52"/>
    </row>
    <row r="111" spans="1:20" ht="15.75">
      <c r="A111" s="63" t="s">
        <v>55</v>
      </c>
      <c r="B111" s="64"/>
      <c r="C111" s="64"/>
      <c r="D111" s="49">
        <v>421</v>
      </c>
      <c r="E111" s="89" t="s">
        <v>59</v>
      </c>
      <c r="F111" s="155">
        <f>SUM(F112)</f>
        <v>0</v>
      </c>
      <c r="G111" s="160" t="e">
        <f>#REF!/F111</f>
        <v>#REF!</v>
      </c>
      <c r="H111" s="210"/>
      <c r="I111" s="101">
        <f t="shared" si="3"/>
        <v>200000</v>
      </c>
      <c r="J111" s="187">
        <v>1506900</v>
      </c>
      <c r="K111" s="235">
        <v>900000</v>
      </c>
      <c r="L111" s="200" t="e">
        <f>J111/#REF!</f>
        <v>#REF!</v>
      </c>
      <c r="M111" s="9"/>
      <c r="N111" s="98"/>
      <c r="O111" s="101">
        <f>P111/7.5345</f>
        <v>92905.96589023824</v>
      </c>
      <c r="P111" s="187">
        <v>700000</v>
      </c>
      <c r="Q111" s="101">
        <f>P111/J111</f>
        <v>0.4645298294511912</v>
      </c>
      <c r="R111" s="101">
        <f t="shared" si="4"/>
        <v>92905.96589023824</v>
      </c>
      <c r="S111" s="187">
        <v>700000</v>
      </c>
      <c r="T111" s="132">
        <f>S111/P111</f>
        <v>1</v>
      </c>
    </row>
    <row r="112" spans="1:20" ht="15.75" hidden="1">
      <c r="A112" s="32"/>
      <c r="B112" s="33"/>
      <c r="C112" s="33"/>
      <c r="D112" s="55"/>
      <c r="E112" s="90"/>
      <c r="F112" s="149"/>
      <c r="G112" s="142"/>
      <c r="H112" s="210"/>
      <c r="I112" s="101">
        <f t="shared" si="3"/>
        <v>0</v>
      </c>
      <c r="J112" s="119"/>
      <c r="L112" s="200"/>
      <c r="M112" s="56"/>
      <c r="N112" s="115"/>
      <c r="O112" s="101">
        <f>P112/7.5345</f>
        <v>0</v>
      </c>
      <c r="P112" s="119"/>
      <c r="Q112" s="101" t="e">
        <f>P112/J112</f>
        <v>#DIV/0!</v>
      </c>
      <c r="R112" s="101">
        <f t="shared" si="4"/>
        <v>0</v>
      </c>
      <c r="S112" s="119"/>
      <c r="T112" s="132" t="e">
        <f>S112/P112</f>
        <v>#DIV/0!</v>
      </c>
    </row>
    <row r="113" spans="1:20" ht="15.75" hidden="1">
      <c r="A113" s="63" t="s">
        <v>55</v>
      </c>
      <c r="B113" s="64"/>
      <c r="C113" s="64"/>
      <c r="D113" s="49">
        <v>426</v>
      </c>
      <c r="E113" s="89" t="s">
        <v>50</v>
      </c>
      <c r="F113" s="155">
        <f>SUM(F118)</f>
        <v>540000</v>
      </c>
      <c r="G113" s="160" t="e">
        <f>#REF!/F113</f>
        <v>#REF!</v>
      </c>
      <c r="H113" s="210"/>
      <c r="I113" s="101">
        <f t="shared" si="3"/>
        <v>0</v>
      </c>
      <c r="J113" s="187"/>
      <c r="K113" s="235"/>
      <c r="L113" s="200"/>
      <c r="M113" s="57">
        <v>42</v>
      </c>
      <c r="N113" s="98" t="s">
        <v>39</v>
      </c>
      <c r="O113" s="101">
        <f>P113/7.5345</f>
        <v>0</v>
      </c>
      <c r="P113" s="187">
        <v>0</v>
      </c>
      <c r="Q113" s="101" t="e">
        <f>P113/J113</f>
        <v>#DIV/0!</v>
      </c>
      <c r="R113" s="101">
        <f t="shared" si="4"/>
        <v>0</v>
      </c>
      <c r="S113" s="187">
        <v>0</v>
      </c>
      <c r="T113" s="132" t="e">
        <f>S113/P113</f>
        <v>#DIV/0!</v>
      </c>
    </row>
    <row r="114" spans="1:20" ht="15.75">
      <c r="A114" s="32"/>
      <c r="B114" s="33"/>
      <c r="C114" s="33"/>
      <c r="D114" s="55" t="s">
        <v>201</v>
      </c>
      <c r="E114" s="90"/>
      <c r="F114" s="149">
        <v>540000</v>
      </c>
      <c r="G114" s="142" t="e">
        <f>#REF!/F114</f>
        <v>#REF!</v>
      </c>
      <c r="H114" s="210"/>
      <c r="I114" s="101">
        <v>0</v>
      </c>
      <c r="J114" s="119">
        <v>0</v>
      </c>
      <c r="K114" s="222">
        <v>10000</v>
      </c>
      <c r="L114" s="200" t="e">
        <f>J114/#REF!</f>
        <v>#REF!</v>
      </c>
      <c r="M114" s="56"/>
      <c r="N114" s="115"/>
      <c r="O114" s="101">
        <f>P114/7.5345</f>
        <v>33844.316145729645</v>
      </c>
      <c r="P114" s="119">
        <v>255000</v>
      </c>
      <c r="Q114" s="101" t="e">
        <f>P114/J114</f>
        <v>#DIV/0!</v>
      </c>
      <c r="R114" s="101">
        <f>S114/7.5345</f>
        <v>33844.316145729645</v>
      </c>
      <c r="S114" s="119">
        <v>255000</v>
      </c>
      <c r="T114" s="132">
        <f>S114/P114</f>
        <v>1</v>
      </c>
    </row>
    <row r="115" spans="1:20" ht="15.75">
      <c r="A115" s="63"/>
      <c r="B115" s="64"/>
      <c r="C115" s="64"/>
      <c r="D115" s="49"/>
      <c r="E115" s="89"/>
      <c r="F115" s="155"/>
      <c r="G115" s="160"/>
      <c r="H115" s="210"/>
      <c r="I115" s="101"/>
      <c r="J115" s="187"/>
      <c r="K115" s="235"/>
      <c r="L115" s="200"/>
      <c r="M115" s="57"/>
      <c r="N115" s="98"/>
      <c r="O115" s="101"/>
      <c r="P115" s="187"/>
      <c r="Q115" s="101"/>
      <c r="R115" s="101"/>
      <c r="S115" s="187"/>
      <c r="T115" s="132"/>
    </row>
    <row r="116" spans="1:20" ht="15.75">
      <c r="A116" s="32"/>
      <c r="B116" s="33"/>
      <c r="C116" s="33"/>
      <c r="D116" s="55" t="s">
        <v>197</v>
      </c>
      <c r="E116" s="90"/>
      <c r="F116" s="149">
        <v>540000</v>
      </c>
      <c r="G116" s="142" t="e">
        <f>#REF!/F116</f>
        <v>#REF!</v>
      </c>
      <c r="H116" s="210"/>
      <c r="I116" s="101">
        <v>0</v>
      </c>
      <c r="J116" s="119">
        <v>0</v>
      </c>
      <c r="K116" s="222">
        <v>100000</v>
      </c>
      <c r="L116" s="200" t="e">
        <f>J116/#REF!</f>
        <v>#REF!</v>
      </c>
      <c r="M116" s="56"/>
      <c r="N116" s="115"/>
      <c r="O116" s="101">
        <f>P116/7.5345</f>
        <v>33844.316145729645</v>
      </c>
      <c r="P116" s="119">
        <v>255000</v>
      </c>
      <c r="Q116" s="101" t="e">
        <f>P116/J116</f>
        <v>#DIV/0!</v>
      </c>
      <c r="R116" s="101">
        <f>S116/7.5345</f>
        <v>33844.316145729645</v>
      </c>
      <c r="S116" s="119">
        <v>255000</v>
      </c>
      <c r="T116" s="132">
        <f>S116/P116</f>
        <v>1</v>
      </c>
    </row>
    <row r="117" spans="1:20" ht="15.75">
      <c r="A117" s="63"/>
      <c r="B117" s="64"/>
      <c r="C117" s="64"/>
      <c r="D117" s="49"/>
      <c r="E117" s="89"/>
      <c r="F117" s="155"/>
      <c r="G117" s="160"/>
      <c r="H117" s="210"/>
      <c r="I117" s="101"/>
      <c r="J117" s="187"/>
      <c r="K117" s="235"/>
      <c r="L117" s="200"/>
      <c r="M117" s="57"/>
      <c r="N117" s="98"/>
      <c r="O117" s="101"/>
      <c r="P117" s="187"/>
      <c r="Q117" s="101"/>
      <c r="R117" s="101"/>
      <c r="S117" s="187"/>
      <c r="T117" s="132"/>
    </row>
    <row r="118" spans="1:20" ht="15.75">
      <c r="A118" s="32"/>
      <c r="B118" s="33"/>
      <c r="C118" s="33"/>
      <c r="D118" s="55" t="s">
        <v>181</v>
      </c>
      <c r="E118" s="90"/>
      <c r="F118" s="149">
        <v>540000</v>
      </c>
      <c r="G118" s="142" t="e">
        <f>#REF!/F118</f>
        <v>#REF!</v>
      </c>
      <c r="H118" s="210"/>
      <c r="I118" s="101">
        <f t="shared" si="3"/>
        <v>46452.98294511912</v>
      </c>
      <c r="J118" s="119">
        <v>350000</v>
      </c>
      <c r="K118" s="222">
        <v>50000</v>
      </c>
      <c r="L118" s="200" t="e">
        <f>J118/#REF!</f>
        <v>#REF!</v>
      </c>
      <c r="M118" s="56"/>
      <c r="N118" s="115"/>
      <c r="O118" s="101">
        <f>P118/7.5345</f>
        <v>33844.316145729645</v>
      </c>
      <c r="P118" s="119">
        <v>255000</v>
      </c>
      <c r="Q118" s="101">
        <f>P118/J118</f>
        <v>0.7285714285714285</v>
      </c>
      <c r="R118" s="101">
        <f t="shared" si="4"/>
        <v>33844.316145729645</v>
      </c>
      <c r="S118" s="119">
        <v>255000</v>
      </c>
      <c r="T118" s="132">
        <f>S118/P118</f>
        <v>1</v>
      </c>
    </row>
    <row r="119" spans="1:20" ht="15.75">
      <c r="A119" s="67">
        <v>53</v>
      </c>
      <c r="D119" s="38" t="s">
        <v>60</v>
      </c>
      <c r="E119" s="87" t="s">
        <v>59</v>
      </c>
      <c r="F119" s="153">
        <f>F120+F125+F127</f>
        <v>250000</v>
      </c>
      <c r="G119" s="159" t="e">
        <f>G120</f>
        <v>#REF!</v>
      </c>
      <c r="H119" s="210"/>
      <c r="I119" s="101">
        <f t="shared" si="3"/>
        <v>46452.98294511912</v>
      </c>
      <c r="J119" s="109">
        <v>350000</v>
      </c>
      <c r="K119" s="222">
        <v>50000</v>
      </c>
      <c r="L119" s="200" t="e">
        <f>J119/#REF!</f>
        <v>#REF!</v>
      </c>
      <c r="M119" s="9">
        <v>42</v>
      </c>
      <c r="N119" s="98" t="s">
        <v>39</v>
      </c>
      <c r="O119" s="101">
        <f>P119/7.5345</f>
        <v>33844.316145729645</v>
      </c>
      <c r="P119" s="109">
        <v>255000</v>
      </c>
      <c r="Q119" s="101">
        <f>P119/J119</f>
        <v>0.7285714285714285</v>
      </c>
      <c r="R119" s="101">
        <f t="shared" si="4"/>
        <v>33844.316145729645</v>
      </c>
      <c r="S119" s="109">
        <v>255000</v>
      </c>
      <c r="T119" s="132">
        <f>S119/P119</f>
        <v>1</v>
      </c>
    </row>
    <row r="120" spans="1:20" ht="15.75">
      <c r="A120" s="27"/>
      <c r="B120" s="28"/>
      <c r="C120" s="68" t="s">
        <v>95</v>
      </c>
      <c r="D120" s="69"/>
      <c r="E120" s="27"/>
      <c r="F120" s="155">
        <f>SUM(F121:F124)</f>
        <v>50000</v>
      </c>
      <c r="G120" s="163" t="e">
        <f>#REF!/F120</f>
        <v>#REF!</v>
      </c>
      <c r="H120" s="210"/>
      <c r="I120" s="101">
        <f>J120/7.5345</f>
        <v>99542.10631096954</v>
      </c>
      <c r="J120" s="185">
        <f>J121+J126+J128+J130</f>
        <v>750000</v>
      </c>
      <c r="K120" s="234">
        <f>K121+K126+K128+K130</f>
        <v>98500</v>
      </c>
      <c r="L120" s="200" t="e">
        <f>J120/#REF!</f>
        <v>#REF!</v>
      </c>
      <c r="M120" s="53"/>
      <c r="N120" s="114"/>
      <c r="O120" s="101">
        <f>P120/7.5345</f>
        <v>23890.105514632687</v>
      </c>
      <c r="P120" s="185">
        <f>P121+P126+P128+P130</f>
        <v>180000</v>
      </c>
      <c r="Q120" s="101">
        <f>P120/J120</f>
        <v>0.24</v>
      </c>
      <c r="R120" s="101">
        <f t="shared" si="4"/>
        <v>23890.105514632687</v>
      </c>
      <c r="S120" s="185">
        <f>S121+S126+S128+S130</f>
        <v>180000</v>
      </c>
      <c r="T120" s="132">
        <f>S120/P120</f>
        <v>1</v>
      </c>
    </row>
    <row r="121" spans="1:20" ht="15.75">
      <c r="A121" s="32"/>
      <c r="B121" s="33"/>
      <c r="C121" s="33"/>
      <c r="D121" s="55" t="s">
        <v>186</v>
      </c>
      <c r="E121" s="90"/>
      <c r="F121" s="147">
        <v>25000</v>
      </c>
      <c r="G121" s="142" t="s">
        <v>31</v>
      </c>
      <c r="H121" s="210"/>
      <c r="I121" s="101">
        <f t="shared" si="3"/>
        <v>66361.40420731303</v>
      </c>
      <c r="J121" s="119">
        <v>500000</v>
      </c>
      <c r="K121" s="222">
        <v>65000</v>
      </c>
      <c r="L121" s="200" t="e">
        <f>J121/#REF!</f>
        <v>#REF!</v>
      </c>
      <c r="M121" s="56"/>
      <c r="N121" s="115"/>
      <c r="O121" s="101">
        <f>P121/7.5345</f>
        <v>3981.684252438781</v>
      </c>
      <c r="P121" s="119">
        <f>SUM(P122:P125)</f>
        <v>30000</v>
      </c>
      <c r="Q121" s="101">
        <f>P121/J121</f>
        <v>0.06</v>
      </c>
      <c r="R121" s="101">
        <f t="shared" si="4"/>
        <v>3981.684252438781</v>
      </c>
      <c r="S121" s="119">
        <f>SUM(S122:S125)</f>
        <v>30000</v>
      </c>
      <c r="T121" s="132">
        <f>S121/P121</f>
        <v>1</v>
      </c>
    </row>
    <row r="122" spans="1:20" ht="15.75">
      <c r="A122" s="7" t="s">
        <v>41</v>
      </c>
      <c r="D122" s="38" t="s">
        <v>24</v>
      </c>
      <c r="E122" s="87" t="s">
        <v>25</v>
      </c>
      <c r="F122" s="157">
        <v>25000</v>
      </c>
      <c r="G122" s="141" t="e">
        <f>#REF!/F122</f>
        <v>#REF!</v>
      </c>
      <c r="H122" s="210"/>
      <c r="I122" s="101">
        <f t="shared" si="3"/>
        <v>13272.280841462605</v>
      </c>
      <c r="J122" s="109">
        <v>100000</v>
      </c>
      <c r="K122" s="222">
        <v>13500</v>
      </c>
      <c r="L122" s="200" t="e">
        <f>J122/#REF!</f>
        <v>#REF!</v>
      </c>
      <c r="M122" s="9">
        <v>32</v>
      </c>
      <c r="N122" s="98" t="s">
        <v>11</v>
      </c>
      <c r="O122" s="101">
        <f>P122/7.5345</f>
        <v>3981.684252438781</v>
      </c>
      <c r="P122" s="109">
        <v>30000</v>
      </c>
      <c r="Q122" s="101">
        <f>P122/J122</f>
        <v>0.3</v>
      </c>
      <c r="R122" s="101">
        <f t="shared" si="4"/>
        <v>3981.684252438781</v>
      </c>
      <c r="S122" s="109">
        <v>30000</v>
      </c>
      <c r="T122" s="132">
        <f>S122/P122</f>
        <v>1</v>
      </c>
    </row>
    <row r="123" spans="1:24" s="51" customFormat="1" ht="30">
      <c r="A123" s="47" t="s">
        <v>41</v>
      </c>
      <c r="B123" s="64"/>
      <c r="C123" s="64"/>
      <c r="D123" s="49" t="s">
        <v>26</v>
      </c>
      <c r="E123" s="89" t="s">
        <v>27</v>
      </c>
      <c r="F123" s="157"/>
      <c r="G123" s="141"/>
      <c r="H123" s="210"/>
      <c r="I123" s="101">
        <f t="shared" si="3"/>
        <v>0</v>
      </c>
      <c r="J123" s="187"/>
      <c r="K123" s="235"/>
      <c r="L123" s="200" t="e">
        <f>J123/#REF!</f>
        <v>#REF!</v>
      </c>
      <c r="M123" s="50">
        <v>41</v>
      </c>
      <c r="N123" s="194" t="s">
        <v>68</v>
      </c>
      <c r="O123" s="101">
        <f>P123/7.5345</f>
        <v>0</v>
      </c>
      <c r="P123" s="187"/>
      <c r="Q123" s="101" t="e">
        <f>P123/J123</f>
        <v>#DIV/0!</v>
      </c>
      <c r="R123" s="101">
        <f t="shared" si="4"/>
        <v>0</v>
      </c>
      <c r="S123" s="187"/>
      <c r="T123" s="132" t="e">
        <f>S123/P123</f>
        <v>#DIV/0!</v>
      </c>
      <c r="W123" s="52"/>
      <c r="X123" s="52"/>
    </row>
    <row r="124" spans="1:24" s="51" customFormat="1" ht="30">
      <c r="A124" s="47"/>
      <c r="B124" s="64"/>
      <c r="C124" s="64"/>
      <c r="D124" s="49">
        <v>411</v>
      </c>
      <c r="E124" s="89" t="s">
        <v>68</v>
      </c>
      <c r="F124" s="157"/>
      <c r="G124" s="141"/>
      <c r="H124" s="210"/>
      <c r="I124" s="101">
        <f t="shared" si="3"/>
        <v>53089.12336585042</v>
      </c>
      <c r="J124" s="187">
        <v>400000</v>
      </c>
      <c r="K124" s="235">
        <v>13500</v>
      </c>
      <c r="L124" s="200"/>
      <c r="M124" s="50">
        <v>42</v>
      </c>
      <c r="N124" s="194" t="s">
        <v>135</v>
      </c>
      <c r="O124" s="101">
        <f>P124/7.5345</f>
        <v>0</v>
      </c>
      <c r="P124" s="187"/>
      <c r="Q124" s="101">
        <f>P124/J124</f>
        <v>0</v>
      </c>
      <c r="R124" s="101">
        <f t="shared" si="4"/>
        <v>0</v>
      </c>
      <c r="S124" s="187"/>
      <c r="T124" s="132" t="e">
        <f>S124/P124</f>
        <v>#DIV/0!</v>
      </c>
      <c r="W124" s="52"/>
      <c r="X124" s="52"/>
    </row>
    <row r="125" spans="1:20" ht="15.75">
      <c r="A125" s="47"/>
      <c r="B125" s="64"/>
      <c r="C125" s="64"/>
      <c r="D125" s="49">
        <v>426</v>
      </c>
      <c r="E125" s="89" t="s">
        <v>50</v>
      </c>
      <c r="F125" s="155">
        <f>SUM(F126)</f>
        <v>150000</v>
      </c>
      <c r="G125" s="160" t="e">
        <f>#REF!/F125</f>
        <v>#REF!</v>
      </c>
      <c r="H125" s="210"/>
      <c r="I125" s="101">
        <f t="shared" si="3"/>
        <v>0</v>
      </c>
      <c r="J125" s="187"/>
      <c r="K125" s="235"/>
      <c r="L125" s="200"/>
      <c r="M125" s="50"/>
      <c r="N125" s="112"/>
      <c r="O125" s="101">
        <f>P125/7.5345</f>
        <v>0</v>
      </c>
      <c r="P125" s="187"/>
      <c r="Q125" s="101" t="e">
        <f>P125/J125</f>
        <v>#DIV/0!</v>
      </c>
      <c r="R125" s="101">
        <f t="shared" si="4"/>
        <v>0</v>
      </c>
      <c r="S125" s="187"/>
      <c r="T125" s="132" t="e">
        <f>S125/P125</f>
        <v>#DIV/0!</v>
      </c>
    </row>
    <row r="126" spans="1:20" ht="15.75">
      <c r="A126" s="32"/>
      <c r="B126" s="33"/>
      <c r="C126" s="33"/>
      <c r="D126" s="55" t="s">
        <v>132</v>
      </c>
      <c r="E126" s="90"/>
      <c r="F126" s="147">
        <v>150000</v>
      </c>
      <c r="G126" s="142" t="e">
        <f>#REF!/F126</f>
        <v>#REF!</v>
      </c>
      <c r="H126" s="210"/>
      <c r="I126" s="101">
        <f t="shared" si="3"/>
        <v>19908.421262193908</v>
      </c>
      <c r="J126" s="119">
        <v>150000</v>
      </c>
      <c r="K126" s="222">
        <v>20000</v>
      </c>
      <c r="L126" s="200"/>
      <c r="M126" s="56"/>
      <c r="N126" s="115"/>
      <c r="O126" s="101">
        <f>P126/7.5345</f>
        <v>19908.421262193908</v>
      </c>
      <c r="P126" s="119">
        <f>P127</f>
        <v>150000</v>
      </c>
      <c r="Q126" s="101">
        <f>P126/J126</f>
        <v>1</v>
      </c>
      <c r="R126" s="101">
        <f t="shared" si="4"/>
        <v>19908.421262193908</v>
      </c>
      <c r="S126" s="119">
        <f>S127</f>
        <v>150000</v>
      </c>
      <c r="T126" s="132">
        <f>S126/P126</f>
        <v>1</v>
      </c>
    </row>
    <row r="127" spans="1:20" ht="15.75">
      <c r="A127" s="7" t="s">
        <v>41</v>
      </c>
      <c r="D127" s="38" t="s">
        <v>26</v>
      </c>
      <c r="E127" s="87" t="s">
        <v>27</v>
      </c>
      <c r="F127" s="155">
        <f>SUM(F128)</f>
        <v>50000</v>
      </c>
      <c r="G127" s="160" t="s">
        <v>31</v>
      </c>
      <c r="H127" s="210"/>
      <c r="I127" s="101">
        <f t="shared" si="3"/>
        <v>19908.421262193908</v>
      </c>
      <c r="J127" s="109">
        <v>150000</v>
      </c>
      <c r="K127" s="222">
        <v>20000</v>
      </c>
      <c r="L127" s="200"/>
      <c r="M127" s="9">
        <v>32</v>
      </c>
      <c r="N127" s="98" t="s">
        <v>11</v>
      </c>
      <c r="O127" s="101">
        <f>P127/7.5345</f>
        <v>19908.421262193908</v>
      </c>
      <c r="P127" s="109">
        <v>150000</v>
      </c>
      <c r="Q127" s="101">
        <f>P127/J127</f>
        <v>1</v>
      </c>
      <c r="R127" s="101">
        <f t="shared" si="4"/>
        <v>19908.421262193908</v>
      </c>
      <c r="S127" s="109">
        <v>150000</v>
      </c>
      <c r="T127" s="132">
        <f>S127/P127</f>
        <v>1</v>
      </c>
    </row>
    <row r="128" spans="1:20" ht="15.75" hidden="1">
      <c r="A128" s="32"/>
      <c r="B128" s="33"/>
      <c r="C128" s="33"/>
      <c r="D128" s="55" t="s">
        <v>147</v>
      </c>
      <c r="E128" s="90"/>
      <c r="F128" s="147">
        <v>50000</v>
      </c>
      <c r="G128" s="142" t="s">
        <v>31</v>
      </c>
      <c r="H128" s="210"/>
      <c r="I128" s="101">
        <f t="shared" si="3"/>
        <v>0</v>
      </c>
      <c r="J128" s="119"/>
      <c r="L128" s="200"/>
      <c r="M128" s="56"/>
      <c r="N128" s="115"/>
      <c r="O128" s="101">
        <f>P128/7.5345</f>
        <v>0</v>
      </c>
      <c r="P128" s="119">
        <f>P129</f>
        <v>0</v>
      </c>
      <c r="Q128" s="101" t="e">
        <f>P128/J128</f>
        <v>#DIV/0!</v>
      </c>
      <c r="R128" s="101">
        <f t="shared" si="4"/>
        <v>0</v>
      </c>
      <c r="S128" s="119">
        <f>S129</f>
        <v>0</v>
      </c>
      <c r="T128" s="132" t="e">
        <f>S128/P128</f>
        <v>#DIV/0!</v>
      </c>
    </row>
    <row r="129" spans="1:20" ht="15.75" hidden="1">
      <c r="A129" s="7" t="s">
        <v>41</v>
      </c>
      <c r="D129" s="38" t="s">
        <v>26</v>
      </c>
      <c r="E129" s="87" t="s">
        <v>27</v>
      </c>
      <c r="F129" s="153">
        <f>F130+F134+F138+F132</f>
        <v>570000</v>
      </c>
      <c r="G129" s="159" t="e">
        <f>#REF!/F129</f>
        <v>#REF!</v>
      </c>
      <c r="H129" s="210"/>
      <c r="I129" s="101">
        <f t="shared" si="3"/>
        <v>0</v>
      </c>
      <c r="J129" s="109"/>
      <c r="L129" s="200"/>
      <c r="M129" s="9">
        <v>32</v>
      </c>
      <c r="N129" s="98" t="s">
        <v>11</v>
      </c>
      <c r="O129" s="101">
        <f>P129/7.5345</f>
        <v>0</v>
      </c>
      <c r="P129" s="109">
        <v>0</v>
      </c>
      <c r="Q129" s="101" t="e">
        <f>P129/J129</f>
        <v>#DIV/0!</v>
      </c>
      <c r="R129" s="101">
        <f t="shared" si="4"/>
        <v>0</v>
      </c>
      <c r="S129" s="109">
        <v>0</v>
      </c>
      <c r="T129" s="132" t="e">
        <f>S129/P129</f>
        <v>#DIV/0!</v>
      </c>
    </row>
    <row r="130" spans="1:20" ht="15.75">
      <c r="A130" s="32"/>
      <c r="B130" s="33"/>
      <c r="C130" s="33"/>
      <c r="D130" s="55" t="s">
        <v>187</v>
      </c>
      <c r="E130" s="90"/>
      <c r="F130" s="155">
        <f>SUM(F131:F131)</f>
        <v>500000</v>
      </c>
      <c r="G130" s="163" t="e">
        <f>SUM(G131:G131)</f>
        <v>#REF!</v>
      </c>
      <c r="H130" s="210"/>
      <c r="I130" s="101">
        <f t="shared" si="3"/>
        <v>13272.280841462605</v>
      </c>
      <c r="J130" s="119">
        <v>100000</v>
      </c>
      <c r="K130" s="222">
        <v>13500</v>
      </c>
      <c r="L130" s="200"/>
      <c r="M130" s="56"/>
      <c r="N130" s="115"/>
      <c r="O130" s="101">
        <f>P130/7.5345</f>
        <v>0</v>
      </c>
      <c r="P130" s="119">
        <f>P131</f>
        <v>0</v>
      </c>
      <c r="Q130" s="101">
        <f>P130/J130</f>
        <v>0</v>
      </c>
      <c r="R130" s="101">
        <f t="shared" si="4"/>
        <v>0</v>
      </c>
      <c r="S130" s="119">
        <f>S131</f>
        <v>0</v>
      </c>
      <c r="T130" s="132" t="e">
        <f>S130/P130</f>
        <v>#DIV/0!</v>
      </c>
    </row>
    <row r="131" spans="1:20" ht="15.75">
      <c r="A131" s="7" t="s">
        <v>41</v>
      </c>
      <c r="D131" s="38" t="s">
        <v>26</v>
      </c>
      <c r="E131" s="87" t="s">
        <v>27</v>
      </c>
      <c r="F131" s="164">
        <v>500000</v>
      </c>
      <c r="G131" s="141" t="e">
        <f>#REF!/F131</f>
        <v>#REF!</v>
      </c>
      <c r="H131" s="210"/>
      <c r="I131" s="101">
        <f t="shared" si="3"/>
        <v>13272.280841462605</v>
      </c>
      <c r="J131" s="109">
        <v>100000</v>
      </c>
      <c r="K131" s="222">
        <v>13500</v>
      </c>
      <c r="L131" s="200"/>
      <c r="M131" s="9">
        <v>32</v>
      </c>
      <c r="N131" s="98" t="s">
        <v>11</v>
      </c>
      <c r="O131" s="101">
        <f>P131/7.5345</f>
        <v>0</v>
      </c>
      <c r="P131" s="109">
        <v>0</v>
      </c>
      <c r="Q131" s="101">
        <f>P131/J131</f>
        <v>0</v>
      </c>
      <c r="R131" s="101">
        <f t="shared" si="4"/>
        <v>0</v>
      </c>
      <c r="S131" s="109">
        <v>0</v>
      </c>
      <c r="T131" s="132" t="e">
        <f>S131/P131</f>
        <v>#DIV/0!</v>
      </c>
    </row>
    <row r="132" spans="1:20" ht="15.75">
      <c r="A132" s="70"/>
      <c r="B132" s="28"/>
      <c r="C132" s="28" t="s">
        <v>125</v>
      </c>
      <c r="D132" s="69"/>
      <c r="E132" s="92"/>
      <c r="F132" s="155">
        <f>SUM(F133:F133)</f>
        <v>50000</v>
      </c>
      <c r="G132" s="160" t="e">
        <f>#REF!/F132</f>
        <v>#REF!</v>
      </c>
      <c r="H132" s="210"/>
      <c r="I132" s="101">
        <f t="shared" si="3"/>
        <v>155285.6858451125</v>
      </c>
      <c r="J132" s="185">
        <f>J133+J139+J141+J137+J135</f>
        <v>1170000</v>
      </c>
      <c r="K132" s="234">
        <f>K133+K139+K141+K137+K135</f>
        <v>157500</v>
      </c>
      <c r="L132" s="200" t="e">
        <f>J132/#REF!</f>
        <v>#REF!</v>
      </c>
      <c r="M132" s="53"/>
      <c r="N132" s="114"/>
      <c r="O132" s="101">
        <f>P132/7.5345</f>
        <v>135377.26458291858</v>
      </c>
      <c r="P132" s="185">
        <f>P133+P139+P141+P137</f>
        <v>1020000</v>
      </c>
      <c r="Q132" s="101">
        <f>P132/J132</f>
        <v>0.8717948717948718</v>
      </c>
      <c r="R132" s="101">
        <f t="shared" si="4"/>
        <v>135377.26458291858</v>
      </c>
      <c r="S132" s="185">
        <f>S133+S139+S141+S137</f>
        <v>1020000</v>
      </c>
      <c r="T132" s="132">
        <f>S132/P132</f>
        <v>1</v>
      </c>
    </row>
    <row r="133" spans="1:20" ht="15.75">
      <c r="A133" s="32"/>
      <c r="B133" s="33"/>
      <c r="C133" s="33"/>
      <c r="D133" s="55" t="s">
        <v>139</v>
      </c>
      <c r="E133" s="90"/>
      <c r="F133" s="164">
        <v>50000</v>
      </c>
      <c r="G133" s="142" t="e">
        <f>#REF!/F133</f>
        <v>#REF!</v>
      </c>
      <c r="H133" s="210"/>
      <c r="I133" s="101">
        <f t="shared" si="3"/>
        <v>132722.80841462605</v>
      </c>
      <c r="J133" s="119">
        <v>1000000</v>
      </c>
      <c r="K133" s="222">
        <v>135000</v>
      </c>
      <c r="L133" s="200" t="e">
        <f>J133/#REF!</f>
        <v>#REF!</v>
      </c>
      <c r="M133" s="56"/>
      <c r="N133" s="115"/>
      <c r="O133" s="101">
        <f>P133/7.5345</f>
        <v>132722.80841462605</v>
      </c>
      <c r="P133" s="119">
        <f>P134</f>
        <v>1000000</v>
      </c>
      <c r="Q133" s="101">
        <f>P133/J133</f>
        <v>1</v>
      </c>
      <c r="R133" s="101">
        <f t="shared" si="4"/>
        <v>132722.80841462605</v>
      </c>
      <c r="S133" s="119">
        <f>S134</f>
        <v>1000000</v>
      </c>
      <c r="T133" s="132">
        <f>S133/P133</f>
        <v>1</v>
      </c>
    </row>
    <row r="134" spans="1:20" ht="15.75">
      <c r="A134" s="7" t="s">
        <v>41</v>
      </c>
      <c r="D134" s="38" t="s">
        <v>26</v>
      </c>
      <c r="E134" s="87" t="s">
        <v>27</v>
      </c>
      <c r="F134" s="155">
        <f>SUM(F137:F137)</f>
        <v>10000</v>
      </c>
      <c r="G134" s="160" t="e">
        <f>#REF!/F134</f>
        <v>#REF!</v>
      </c>
      <c r="H134" s="210"/>
      <c r="I134" s="101">
        <f t="shared" si="3"/>
        <v>132722.80841462605</v>
      </c>
      <c r="J134" s="109">
        <v>1000000</v>
      </c>
      <c r="K134" s="222">
        <v>135000</v>
      </c>
      <c r="L134" s="200" t="e">
        <f>J134/#REF!</f>
        <v>#REF!</v>
      </c>
      <c r="M134" s="9">
        <v>32</v>
      </c>
      <c r="N134" s="98" t="s">
        <v>11</v>
      </c>
      <c r="O134" s="101">
        <f>P134/7.5345</f>
        <v>132722.80841462605</v>
      </c>
      <c r="P134" s="109">
        <v>1000000</v>
      </c>
      <c r="Q134" s="101">
        <f>P134/J134</f>
        <v>1</v>
      </c>
      <c r="R134" s="101">
        <f t="shared" si="4"/>
        <v>132722.80841462605</v>
      </c>
      <c r="S134" s="109">
        <v>1000000</v>
      </c>
      <c r="T134" s="132">
        <f>S134/P134</f>
        <v>1</v>
      </c>
    </row>
    <row r="135" spans="1:20" ht="15.75">
      <c r="A135" s="32"/>
      <c r="B135" s="33"/>
      <c r="C135" s="33"/>
      <c r="D135" s="55" t="s">
        <v>175</v>
      </c>
      <c r="E135" s="90"/>
      <c r="F135" s="164">
        <v>10000</v>
      </c>
      <c r="G135" s="142" t="e">
        <f>#REF!/F135</f>
        <v>#REF!</v>
      </c>
      <c r="H135" s="210"/>
      <c r="I135" s="101">
        <f t="shared" si="3"/>
        <v>6636.140420731303</v>
      </c>
      <c r="J135" s="119">
        <v>50000</v>
      </c>
      <c r="K135" s="222">
        <v>6500</v>
      </c>
      <c r="L135" s="200" t="e">
        <f>J135/#REF!</f>
        <v>#REF!</v>
      </c>
      <c r="M135" s="56"/>
      <c r="N135" s="115"/>
      <c r="O135" s="101">
        <f>P135/7.5345</f>
        <v>0</v>
      </c>
      <c r="P135" s="119">
        <f>P136</f>
        <v>0</v>
      </c>
      <c r="Q135" s="101">
        <f>P135/J135</f>
        <v>0</v>
      </c>
      <c r="R135" s="101">
        <f t="shared" si="4"/>
        <v>0</v>
      </c>
      <c r="S135" s="119">
        <f>S136</f>
        <v>0</v>
      </c>
      <c r="T135" s="132" t="e">
        <f>S135/P135</f>
        <v>#DIV/0!</v>
      </c>
    </row>
    <row r="136" spans="1:20" ht="15.75">
      <c r="A136" s="7"/>
      <c r="D136" s="38">
        <v>422</v>
      </c>
      <c r="E136" s="87" t="s">
        <v>38</v>
      </c>
      <c r="F136" s="155"/>
      <c r="G136" s="160"/>
      <c r="H136" s="210"/>
      <c r="I136" s="101">
        <f t="shared" si="3"/>
        <v>6636.140420731303</v>
      </c>
      <c r="J136" s="109">
        <v>50000</v>
      </c>
      <c r="K136" s="222">
        <v>6500</v>
      </c>
      <c r="L136" s="200"/>
      <c r="M136" s="9"/>
      <c r="N136" s="98"/>
      <c r="O136" s="101">
        <f>P136/7.5345</f>
        <v>0</v>
      </c>
      <c r="P136" s="109"/>
      <c r="Q136" s="101">
        <f>P136/J136</f>
        <v>0</v>
      </c>
      <c r="R136" s="101">
        <f t="shared" si="4"/>
        <v>0</v>
      </c>
      <c r="S136" s="109"/>
      <c r="T136" s="132" t="e">
        <f>S136/P136</f>
        <v>#DIV/0!</v>
      </c>
    </row>
    <row r="137" spans="1:20" ht="15.75">
      <c r="A137" s="32"/>
      <c r="B137" s="33"/>
      <c r="C137" s="33"/>
      <c r="D137" s="55" t="s">
        <v>96</v>
      </c>
      <c r="E137" s="90"/>
      <c r="F137" s="164">
        <v>10000</v>
      </c>
      <c r="G137" s="142" t="e">
        <f>#REF!/F137</f>
        <v>#REF!</v>
      </c>
      <c r="H137" s="210"/>
      <c r="I137" s="101">
        <f t="shared" si="3"/>
        <v>13272.280841462605</v>
      </c>
      <c r="J137" s="119">
        <v>100000</v>
      </c>
      <c r="K137" s="222">
        <v>13300</v>
      </c>
      <c r="L137" s="200" t="e">
        <f>J137/#REF!</f>
        <v>#REF!</v>
      </c>
      <c r="M137" s="56"/>
      <c r="N137" s="115"/>
      <c r="O137" s="101">
        <f>P137/7.5345</f>
        <v>0</v>
      </c>
      <c r="P137" s="119">
        <f>P138</f>
        <v>0</v>
      </c>
      <c r="Q137" s="101">
        <f>P137/J137</f>
        <v>0</v>
      </c>
      <c r="R137" s="101">
        <f t="shared" si="4"/>
        <v>0</v>
      </c>
      <c r="S137" s="119">
        <f>S138</f>
        <v>0</v>
      </c>
      <c r="T137" s="132" t="e">
        <f>S137/P137</f>
        <v>#DIV/0!</v>
      </c>
    </row>
    <row r="138" spans="1:20" ht="15.75">
      <c r="A138" s="7" t="s">
        <v>41</v>
      </c>
      <c r="D138" s="38" t="s">
        <v>26</v>
      </c>
      <c r="E138" s="87" t="s">
        <v>27</v>
      </c>
      <c r="F138" s="155">
        <f>SUM(F139:F139)</f>
        <v>10000</v>
      </c>
      <c r="G138" s="163" t="e">
        <f>#REF!/F138</f>
        <v>#REF!</v>
      </c>
      <c r="H138" s="210"/>
      <c r="I138" s="101">
        <f t="shared" si="3"/>
        <v>13272.280841462605</v>
      </c>
      <c r="J138" s="109">
        <v>100000</v>
      </c>
      <c r="K138" s="222">
        <v>13300</v>
      </c>
      <c r="L138" s="200" t="e">
        <f>J138/#REF!</f>
        <v>#REF!</v>
      </c>
      <c r="M138" s="9">
        <v>32</v>
      </c>
      <c r="N138" s="98" t="s">
        <v>11</v>
      </c>
      <c r="O138" s="101">
        <f>P138/7.5345</f>
        <v>0</v>
      </c>
      <c r="P138" s="109">
        <v>0</v>
      </c>
      <c r="Q138" s="101">
        <f>P138/J138</f>
        <v>0</v>
      </c>
      <c r="R138" s="101">
        <f t="shared" si="4"/>
        <v>0</v>
      </c>
      <c r="S138" s="109">
        <v>0</v>
      </c>
      <c r="T138" s="132" t="e">
        <f>S138/P138</f>
        <v>#DIV/0!</v>
      </c>
    </row>
    <row r="139" spans="1:20" ht="15.75">
      <c r="A139" s="32"/>
      <c r="B139" s="33"/>
      <c r="C139" s="33"/>
      <c r="D139" s="55" t="s">
        <v>97</v>
      </c>
      <c r="E139" s="90"/>
      <c r="F139" s="164">
        <v>10000</v>
      </c>
      <c r="G139" s="165" t="e">
        <f>#REF!/F139</f>
        <v>#REF!</v>
      </c>
      <c r="H139" s="210"/>
      <c r="I139" s="101">
        <f t="shared" si="3"/>
        <v>663.6140420731302</v>
      </c>
      <c r="J139" s="119">
        <v>5000</v>
      </c>
      <c r="K139" s="222">
        <v>700</v>
      </c>
      <c r="L139" s="200" t="e">
        <f>J139/#REF!</f>
        <v>#REF!</v>
      </c>
      <c r="M139" s="56"/>
      <c r="N139" s="115"/>
      <c r="O139" s="101">
        <f>P139/7.5345</f>
        <v>1990.8421262193906</v>
      </c>
      <c r="P139" s="119">
        <f>P140</f>
        <v>15000</v>
      </c>
      <c r="Q139" s="101">
        <f>P139/J139</f>
        <v>3</v>
      </c>
      <c r="R139" s="101">
        <f t="shared" si="4"/>
        <v>1990.8421262193906</v>
      </c>
      <c r="S139" s="119">
        <f>S140</f>
        <v>15000</v>
      </c>
      <c r="T139" s="132">
        <f>S139/P139</f>
        <v>1</v>
      </c>
    </row>
    <row r="140" spans="1:20" ht="15.75">
      <c r="A140" s="67" t="s">
        <v>61</v>
      </c>
      <c r="D140" s="38">
        <v>322</v>
      </c>
      <c r="E140" s="87" t="s">
        <v>25</v>
      </c>
      <c r="F140" s="166">
        <f>F141+F145</f>
        <v>300000</v>
      </c>
      <c r="G140" s="167" t="e">
        <f>#REF!/F140</f>
        <v>#REF!</v>
      </c>
      <c r="H140" s="210"/>
      <c r="I140" s="101">
        <f t="shared" si="3"/>
        <v>663.6140420731302</v>
      </c>
      <c r="J140" s="109">
        <v>5000</v>
      </c>
      <c r="K140" s="222">
        <v>700</v>
      </c>
      <c r="L140" s="200" t="e">
        <f>J140/#REF!</f>
        <v>#REF!</v>
      </c>
      <c r="M140" s="9">
        <v>32</v>
      </c>
      <c r="N140" s="98" t="s">
        <v>11</v>
      </c>
      <c r="O140" s="101">
        <f>P140/7.5345</f>
        <v>1990.8421262193906</v>
      </c>
      <c r="P140" s="109">
        <v>15000</v>
      </c>
      <c r="Q140" s="101">
        <f>P140/J140</f>
        <v>3</v>
      </c>
      <c r="R140" s="101">
        <f t="shared" si="4"/>
        <v>1990.8421262193906</v>
      </c>
      <c r="S140" s="109">
        <v>15000</v>
      </c>
      <c r="T140" s="132">
        <f>S140/P140</f>
        <v>1</v>
      </c>
    </row>
    <row r="141" spans="1:20" ht="15.75">
      <c r="A141" s="32"/>
      <c r="B141" s="33"/>
      <c r="C141" s="33"/>
      <c r="D141" s="55" t="s">
        <v>98</v>
      </c>
      <c r="E141" s="90"/>
      <c r="F141" s="155">
        <f>SUM(F142:F144)</f>
        <v>50000</v>
      </c>
      <c r="G141" s="160" t="s">
        <v>31</v>
      </c>
      <c r="H141" s="210"/>
      <c r="I141" s="101">
        <f t="shared" si="3"/>
        <v>1990.8421262193906</v>
      </c>
      <c r="J141" s="119">
        <v>15000</v>
      </c>
      <c r="K141" s="222">
        <v>2000</v>
      </c>
      <c r="L141" s="200" t="e">
        <f>J141/#REF!</f>
        <v>#REF!</v>
      </c>
      <c r="M141" s="56"/>
      <c r="N141" s="115"/>
      <c r="O141" s="101">
        <f>P141/7.5345</f>
        <v>663.6140420731302</v>
      </c>
      <c r="P141" s="119">
        <f>P142</f>
        <v>5000</v>
      </c>
      <c r="Q141" s="101">
        <f>P141/J141</f>
        <v>0.3333333333333333</v>
      </c>
      <c r="R141" s="101">
        <f t="shared" si="4"/>
        <v>663.6140420731302</v>
      </c>
      <c r="S141" s="119">
        <f>S142</f>
        <v>5000</v>
      </c>
      <c r="T141" s="132">
        <f>S141/P141</f>
        <v>1</v>
      </c>
    </row>
    <row r="142" spans="1:20" ht="15.75">
      <c r="A142" s="7" t="s">
        <v>41</v>
      </c>
      <c r="D142" s="38">
        <v>322</v>
      </c>
      <c r="E142" s="87" t="s">
        <v>25</v>
      </c>
      <c r="F142" s="168">
        <v>10000</v>
      </c>
      <c r="G142" s="169" t="s">
        <v>31</v>
      </c>
      <c r="H142" s="210"/>
      <c r="I142" s="101">
        <f t="shared" si="3"/>
        <v>1990.8421262193906</v>
      </c>
      <c r="J142" s="109">
        <v>15000</v>
      </c>
      <c r="K142" s="222">
        <v>2000</v>
      </c>
      <c r="L142" s="200" t="e">
        <f>J142/#REF!</f>
        <v>#REF!</v>
      </c>
      <c r="M142" s="9">
        <v>32</v>
      </c>
      <c r="N142" s="98" t="s">
        <v>11</v>
      </c>
      <c r="O142" s="101">
        <f>P142/7.5345</f>
        <v>663.6140420731302</v>
      </c>
      <c r="P142" s="109">
        <v>5000</v>
      </c>
      <c r="Q142" s="101">
        <f>P142/J142</f>
        <v>0.3333333333333333</v>
      </c>
      <c r="R142" s="101">
        <f t="shared" si="4"/>
        <v>663.6140420731302</v>
      </c>
      <c r="S142" s="109">
        <v>5000</v>
      </c>
      <c r="T142" s="132">
        <f>S142/P142</f>
        <v>1</v>
      </c>
    </row>
    <row r="143" spans="1:20" ht="15.75">
      <c r="A143" s="27"/>
      <c r="B143" s="28"/>
      <c r="C143" s="28" t="s">
        <v>99</v>
      </c>
      <c r="D143" s="69"/>
      <c r="E143" s="92"/>
      <c r="F143" s="168">
        <v>40000</v>
      </c>
      <c r="G143" s="169" t="s">
        <v>31</v>
      </c>
      <c r="H143" s="210"/>
      <c r="I143" s="101">
        <f t="shared" si="3"/>
        <v>159267.37009755126</v>
      </c>
      <c r="J143" s="185">
        <f>J144+J152+J148+J150</f>
        <v>1200000</v>
      </c>
      <c r="K143" s="234">
        <f>K144+K152+K148</f>
        <v>155000</v>
      </c>
      <c r="L143" s="200" t="e">
        <f>J143/#REF!</f>
        <v>#REF!</v>
      </c>
      <c r="M143" s="53"/>
      <c r="N143" s="114"/>
      <c r="O143" s="101">
        <f>P143/7.5345</f>
        <v>92905.96589023824</v>
      </c>
      <c r="P143" s="185">
        <f>P144+P152</f>
        <v>700000</v>
      </c>
      <c r="Q143" s="101">
        <f>P143/J143</f>
        <v>0.5833333333333334</v>
      </c>
      <c r="R143" s="101">
        <f t="shared" si="4"/>
        <v>92905.96589023824</v>
      </c>
      <c r="S143" s="185">
        <f>S144+S152</f>
        <v>700000</v>
      </c>
      <c r="T143" s="132">
        <f>S143/P143</f>
        <v>1</v>
      </c>
    </row>
    <row r="144" spans="1:20" ht="15.75">
      <c r="A144" s="32"/>
      <c r="B144" s="33"/>
      <c r="C144" s="33"/>
      <c r="D144" s="55" t="s">
        <v>161</v>
      </c>
      <c r="E144" s="90"/>
      <c r="F144" s="168">
        <v>0</v>
      </c>
      <c r="G144" s="169" t="s">
        <v>31</v>
      </c>
      <c r="H144" s="210"/>
      <c r="I144" s="101">
        <f t="shared" si="3"/>
        <v>66361.40420731303</v>
      </c>
      <c r="J144" s="119">
        <v>500000</v>
      </c>
      <c r="K144" s="222">
        <v>60000</v>
      </c>
      <c r="L144" s="200" t="e">
        <f>J144/#REF!</f>
        <v>#REF!</v>
      </c>
      <c r="M144" s="56"/>
      <c r="N144" s="115"/>
      <c r="O144" s="101">
        <f>P144/7.5345</f>
        <v>26544.56168292521</v>
      </c>
      <c r="P144" s="119">
        <f>SUM(P145:P147)</f>
        <v>200000</v>
      </c>
      <c r="Q144" s="101">
        <f>P144/J144</f>
        <v>0.4</v>
      </c>
      <c r="R144" s="101">
        <f t="shared" si="4"/>
        <v>26544.56168292521</v>
      </c>
      <c r="S144" s="119">
        <f>SUM(S145:S147)</f>
        <v>200000</v>
      </c>
      <c r="T144" s="132">
        <f>S144/P144</f>
        <v>1</v>
      </c>
    </row>
    <row r="145" spans="1:20" ht="15.75">
      <c r="A145" s="36" t="s">
        <v>41</v>
      </c>
      <c r="B145" s="36"/>
      <c r="C145" s="36"/>
      <c r="D145" s="38" t="s">
        <v>24</v>
      </c>
      <c r="E145" s="87" t="s">
        <v>25</v>
      </c>
      <c r="F145" s="155">
        <f>SUM(F146:F147)</f>
        <v>250000</v>
      </c>
      <c r="G145" s="163" t="e">
        <f>#REF!/F145</f>
        <v>#REF!</v>
      </c>
      <c r="H145" s="210"/>
      <c r="I145" s="101">
        <f aca="true" t="shared" si="5" ref="I145:I212">J145/7.5345</f>
        <v>0</v>
      </c>
      <c r="J145" s="109"/>
      <c r="L145" s="200" t="e">
        <f>J145/#REF!</f>
        <v>#REF!</v>
      </c>
      <c r="M145" s="9">
        <v>32</v>
      </c>
      <c r="N145" s="98" t="s">
        <v>11</v>
      </c>
      <c r="O145" s="101">
        <f>P145/7.5345</f>
        <v>26544.56168292521</v>
      </c>
      <c r="P145" s="109">
        <v>200000</v>
      </c>
      <c r="Q145" s="101" t="e">
        <f>P145/J145</f>
        <v>#DIV/0!</v>
      </c>
      <c r="R145" s="101">
        <f aca="true" t="shared" si="6" ref="R145:R212">S145/7.5345</f>
        <v>26544.56168292521</v>
      </c>
      <c r="S145" s="109">
        <v>200000</v>
      </c>
      <c r="T145" s="132">
        <f>S145/P145</f>
        <v>1</v>
      </c>
    </row>
    <row r="146" spans="1:20" ht="15.75">
      <c r="A146" s="7" t="s">
        <v>41</v>
      </c>
      <c r="B146" s="7"/>
      <c r="C146" s="7"/>
      <c r="D146" s="38" t="s">
        <v>26</v>
      </c>
      <c r="E146" s="87" t="s">
        <v>27</v>
      </c>
      <c r="F146" s="168">
        <v>50000</v>
      </c>
      <c r="G146" s="169" t="s">
        <v>31</v>
      </c>
      <c r="H146" s="210"/>
      <c r="I146" s="101">
        <f t="shared" si="5"/>
        <v>66361.40420731303</v>
      </c>
      <c r="J146" s="109">
        <v>500000</v>
      </c>
      <c r="K146" s="222">
        <v>60000</v>
      </c>
      <c r="L146" s="200" t="e">
        <f>J146/#REF!</f>
        <v>#REF!</v>
      </c>
      <c r="M146" s="9"/>
      <c r="N146" s="98"/>
      <c r="O146" s="101">
        <f>P146/7.5345</f>
        <v>0</v>
      </c>
      <c r="P146" s="109"/>
      <c r="Q146" s="101">
        <f>P146/J146</f>
        <v>0</v>
      </c>
      <c r="R146" s="101">
        <f t="shared" si="6"/>
        <v>0</v>
      </c>
      <c r="S146" s="109"/>
      <c r="T146" s="132" t="e">
        <f>S146/P146</f>
        <v>#DIV/0!</v>
      </c>
    </row>
    <row r="147" spans="1:20" ht="15.75">
      <c r="A147" s="36" t="s">
        <v>41</v>
      </c>
      <c r="B147" s="36"/>
      <c r="C147" s="36"/>
      <c r="D147" s="38">
        <v>426</v>
      </c>
      <c r="E147" s="87" t="s">
        <v>62</v>
      </c>
      <c r="F147" s="168">
        <v>200000</v>
      </c>
      <c r="G147" s="142" t="s">
        <v>31</v>
      </c>
      <c r="H147" s="210"/>
      <c r="I147" s="101">
        <f t="shared" si="5"/>
        <v>0</v>
      </c>
      <c r="J147" s="109"/>
      <c r="L147" s="200"/>
      <c r="M147" s="9">
        <v>42</v>
      </c>
      <c r="N147" s="98" t="s">
        <v>39</v>
      </c>
      <c r="O147" s="101">
        <f>P147/7.5345</f>
        <v>0</v>
      </c>
      <c r="P147" s="109">
        <v>0</v>
      </c>
      <c r="Q147" s="101" t="e">
        <f>P147/J147</f>
        <v>#DIV/0!</v>
      </c>
      <c r="R147" s="101">
        <f t="shared" si="6"/>
        <v>0</v>
      </c>
      <c r="S147" s="109">
        <v>0</v>
      </c>
      <c r="T147" s="132" t="e">
        <f>S147/P147</f>
        <v>#DIV/0!</v>
      </c>
    </row>
    <row r="148" spans="1:20" ht="15.75">
      <c r="A148" s="32"/>
      <c r="B148" s="33"/>
      <c r="C148" s="33"/>
      <c r="D148" s="55" t="s">
        <v>188</v>
      </c>
      <c r="E148" s="90"/>
      <c r="F148" s="168">
        <v>0</v>
      </c>
      <c r="G148" s="169" t="s">
        <v>31</v>
      </c>
      <c r="H148" s="210"/>
      <c r="I148" s="101">
        <f t="shared" si="5"/>
        <v>26544.56168292521</v>
      </c>
      <c r="J148" s="119">
        <v>200000</v>
      </c>
      <c r="K148" s="222">
        <v>30000</v>
      </c>
      <c r="L148" s="200" t="e">
        <f>J148/#REF!</f>
        <v>#REF!</v>
      </c>
      <c r="M148" s="56"/>
      <c r="N148" s="115"/>
      <c r="O148" s="101">
        <f>P148/7.5345</f>
        <v>0</v>
      </c>
      <c r="P148" s="119">
        <v>0</v>
      </c>
      <c r="Q148" s="101">
        <f>P148/J148</f>
        <v>0</v>
      </c>
      <c r="R148" s="101">
        <f t="shared" si="6"/>
        <v>0</v>
      </c>
      <c r="S148" s="119">
        <v>0</v>
      </c>
      <c r="T148" s="132" t="e">
        <f>S148/P148</f>
        <v>#DIV/0!</v>
      </c>
    </row>
    <row r="149" spans="1:20" ht="15.75">
      <c r="A149" s="36" t="s">
        <v>41</v>
      </c>
      <c r="B149" s="36"/>
      <c r="C149" s="36"/>
      <c r="D149" s="38">
        <v>41</v>
      </c>
      <c r="E149" s="87" t="s">
        <v>157</v>
      </c>
      <c r="F149" s="168">
        <v>200000</v>
      </c>
      <c r="G149" s="142" t="s">
        <v>31</v>
      </c>
      <c r="H149" s="210"/>
      <c r="I149" s="101">
        <f t="shared" si="5"/>
        <v>26544.56168292521</v>
      </c>
      <c r="J149" s="109">
        <v>200000</v>
      </c>
      <c r="K149" s="222">
        <v>30000</v>
      </c>
      <c r="L149" s="200" t="e">
        <f>J149/#REF!</f>
        <v>#REF!</v>
      </c>
      <c r="M149" s="9">
        <v>42</v>
      </c>
      <c r="N149" s="98" t="s">
        <v>39</v>
      </c>
      <c r="O149" s="101">
        <f>P149/7.5345</f>
        <v>0</v>
      </c>
      <c r="P149" s="109">
        <v>0</v>
      </c>
      <c r="Q149" s="101">
        <f>P149/J149</f>
        <v>0</v>
      </c>
      <c r="R149" s="101">
        <f t="shared" si="6"/>
        <v>0</v>
      </c>
      <c r="S149" s="109">
        <v>0</v>
      </c>
      <c r="T149" s="132" t="e">
        <f>S149/P149</f>
        <v>#DIV/0!</v>
      </c>
    </row>
    <row r="150" spans="1:20" ht="15.75">
      <c r="A150" s="32"/>
      <c r="B150" s="33"/>
      <c r="C150" s="33"/>
      <c r="D150" s="55" t="s">
        <v>202</v>
      </c>
      <c r="E150" s="90"/>
      <c r="F150" s="168"/>
      <c r="G150" s="142"/>
      <c r="H150" s="210"/>
      <c r="I150" s="239" t="s">
        <v>153</v>
      </c>
      <c r="J150" s="119">
        <v>0</v>
      </c>
      <c r="K150" s="222">
        <v>10000</v>
      </c>
      <c r="L150" s="200" t="e">
        <f>J150/#REF!</f>
        <v>#REF!</v>
      </c>
      <c r="M150" s="56"/>
      <c r="N150" s="115"/>
      <c r="O150" s="101">
        <f>P150/7.5345</f>
        <v>66361.40420731303</v>
      </c>
      <c r="P150" s="119">
        <f>SUM(P151:P152)</f>
        <v>500000</v>
      </c>
      <c r="Q150" s="101" t="e">
        <f>P150/J150</f>
        <v>#DIV/0!</v>
      </c>
      <c r="R150" s="101">
        <f>S150/7.5345</f>
        <v>66361.40420731303</v>
      </c>
      <c r="S150" s="119">
        <f>SUM(S151:S152)</f>
        <v>500000</v>
      </c>
      <c r="T150" s="132">
        <f>S150/P150</f>
        <v>1</v>
      </c>
    </row>
    <row r="151" spans="1:20" ht="15.75">
      <c r="A151" s="36"/>
      <c r="B151" s="36"/>
      <c r="C151" s="36"/>
      <c r="D151" s="38"/>
      <c r="E151" s="87"/>
      <c r="F151" s="168"/>
      <c r="G151" s="142"/>
      <c r="H151" s="210"/>
      <c r="I151" s="101"/>
      <c r="J151" s="109"/>
      <c r="L151" s="200"/>
      <c r="M151" s="9"/>
      <c r="N151" s="98"/>
      <c r="O151" s="101"/>
      <c r="P151" s="109"/>
      <c r="Q151" s="101"/>
      <c r="R151" s="101"/>
      <c r="S151" s="109"/>
      <c r="T151" s="132"/>
    </row>
    <row r="152" spans="1:20" ht="15.75">
      <c r="A152" s="32"/>
      <c r="B152" s="33"/>
      <c r="C152" s="33"/>
      <c r="D152" s="55" t="s">
        <v>164</v>
      </c>
      <c r="E152" s="90"/>
      <c r="F152" s="168"/>
      <c r="G152" s="142"/>
      <c r="H152" s="210"/>
      <c r="I152" s="101">
        <f t="shared" si="5"/>
        <v>66361.40420731303</v>
      </c>
      <c r="J152" s="119">
        <v>500000</v>
      </c>
      <c r="K152" s="222">
        <v>65000</v>
      </c>
      <c r="L152" s="200" t="e">
        <f>J152/#REF!</f>
        <v>#REF!</v>
      </c>
      <c r="M152" s="56"/>
      <c r="N152" s="115"/>
      <c r="O152" s="101">
        <f>P152/7.5345</f>
        <v>66361.40420731303</v>
      </c>
      <c r="P152" s="119">
        <f>SUM(P153:P154)</f>
        <v>500000</v>
      </c>
      <c r="Q152" s="101">
        <f>P152/J152</f>
        <v>1</v>
      </c>
      <c r="R152" s="101">
        <f t="shared" si="6"/>
        <v>66361.40420731303</v>
      </c>
      <c r="S152" s="119">
        <f>SUM(S153:S154)</f>
        <v>500000</v>
      </c>
      <c r="T152" s="132">
        <f>S152/P152</f>
        <v>1</v>
      </c>
    </row>
    <row r="153" spans="1:20" ht="15.75">
      <c r="A153" s="36" t="s">
        <v>41</v>
      </c>
      <c r="B153" s="36"/>
      <c r="C153" s="36"/>
      <c r="D153" s="38">
        <v>426</v>
      </c>
      <c r="E153" s="87" t="s">
        <v>62</v>
      </c>
      <c r="F153" s="166">
        <f>F154+F163</f>
        <v>1100000</v>
      </c>
      <c r="G153" s="154" t="e">
        <f>#REF!/F153</f>
        <v>#REF!</v>
      </c>
      <c r="H153" s="210"/>
      <c r="I153" s="101">
        <f t="shared" si="5"/>
        <v>6636.140420731303</v>
      </c>
      <c r="J153" s="109">
        <v>50000</v>
      </c>
      <c r="L153" s="200" t="e">
        <f>J153/#REF!</f>
        <v>#REF!</v>
      </c>
      <c r="M153" s="9">
        <v>42</v>
      </c>
      <c r="N153" s="98" t="s">
        <v>39</v>
      </c>
      <c r="O153" s="101">
        <f>P153/7.5345</f>
        <v>66361.40420731303</v>
      </c>
      <c r="P153" s="109">
        <v>500000</v>
      </c>
      <c r="Q153" s="101">
        <f>P153/J153</f>
        <v>10</v>
      </c>
      <c r="R153" s="101">
        <f t="shared" si="6"/>
        <v>66361.40420731303</v>
      </c>
      <c r="S153" s="109">
        <v>500000</v>
      </c>
      <c r="T153" s="132">
        <f>S153/P153</f>
        <v>1</v>
      </c>
    </row>
    <row r="154" spans="1:20" ht="15.75">
      <c r="A154" s="36" t="s">
        <v>41</v>
      </c>
      <c r="B154" s="36"/>
      <c r="C154" s="36"/>
      <c r="D154" s="38" t="s">
        <v>60</v>
      </c>
      <c r="E154" s="87" t="s">
        <v>59</v>
      </c>
      <c r="F154" s="155">
        <f>SUM(F155:F156)</f>
        <v>800000</v>
      </c>
      <c r="G154" s="144" t="e">
        <f>#REF!/F154</f>
        <v>#REF!</v>
      </c>
      <c r="H154" s="210"/>
      <c r="I154" s="101">
        <f t="shared" si="5"/>
        <v>59725.26378658172</v>
      </c>
      <c r="J154" s="109">
        <v>450000</v>
      </c>
      <c r="K154" s="222">
        <v>65000</v>
      </c>
      <c r="L154" s="200" t="e">
        <f>J154/#REF!</f>
        <v>#REF!</v>
      </c>
      <c r="M154" s="9"/>
      <c r="N154" s="98"/>
      <c r="O154" s="101">
        <f>P154/7.5345</f>
        <v>0</v>
      </c>
      <c r="P154" s="109"/>
      <c r="Q154" s="101">
        <f>P154/J154</f>
        <v>0</v>
      </c>
      <c r="R154" s="101">
        <f t="shared" si="6"/>
        <v>0</v>
      </c>
      <c r="S154" s="109"/>
      <c r="T154" s="132" t="e">
        <f>S154/P154</f>
        <v>#DIV/0!</v>
      </c>
    </row>
    <row r="155" spans="1:20" ht="15.75">
      <c r="A155" s="36" t="s">
        <v>41</v>
      </c>
      <c r="B155" s="36"/>
      <c r="C155" s="36"/>
      <c r="D155" s="38">
        <v>422</v>
      </c>
      <c r="E155" s="87" t="s">
        <v>38</v>
      </c>
      <c r="F155" s="168">
        <v>500000</v>
      </c>
      <c r="G155" s="141" t="e">
        <f>#REF!/F155</f>
        <v>#REF!</v>
      </c>
      <c r="H155" s="210"/>
      <c r="I155" s="101">
        <f t="shared" si="5"/>
        <v>0</v>
      </c>
      <c r="J155" s="109"/>
      <c r="L155" s="200"/>
      <c r="M155" s="9"/>
      <c r="N155" s="98"/>
      <c r="O155" s="101">
        <f>P155/7.5345</f>
        <v>0</v>
      </c>
      <c r="P155" s="109"/>
      <c r="Q155" s="101" t="e">
        <f>P155/J155</f>
        <v>#DIV/0!</v>
      </c>
      <c r="R155" s="101">
        <f t="shared" si="6"/>
        <v>0</v>
      </c>
      <c r="S155" s="109"/>
      <c r="T155" s="132" t="e">
        <f>S155/P155</f>
        <v>#DIV/0!</v>
      </c>
    </row>
    <row r="156" spans="1:20" ht="15.75">
      <c r="A156" s="27"/>
      <c r="B156" s="28"/>
      <c r="C156" s="28" t="s">
        <v>124</v>
      </c>
      <c r="D156" s="69"/>
      <c r="E156" s="92"/>
      <c r="F156" s="168">
        <v>300000</v>
      </c>
      <c r="G156" s="141"/>
      <c r="H156" s="210"/>
      <c r="I156" s="101">
        <f t="shared" si="5"/>
        <v>137201.95500696794</v>
      </c>
      <c r="J156" s="185">
        <f>J163+J166+J157+J159+J161</f>
        <v>1033748.13</v>
      </c>
      <c r="K156" s="234">
        <f>K163+K166+K157+K159+K161</f>
        <v>126300</v>
      </c>
      <c r="L156" s="200" t="e">
        <f>J156/#REF!</f>
        <v>#REF!</v>
      </c>
      <c r="M156" s="53"/>
      <c r="N156" s="114"/>
      <c r="O156" s="101">
        <f>P156/7.5345</f>
        <v>79633.68504877563</v>
      </c>
      <c r="P156" s="185">
        <f>P163+P166</f>
        <v>600000</v>
      </c>
      <c r="Q156" s="101">
        <f>P156/J156</f>
        <v>0.5804121744819988</v>
      </c>
      <c r="R156" s="101">
        <f t="shared" si="6"/>
        <v>79633.68504877563</v>
      </c>
      <c r="S156" s="185">
        <f>S163+S166</f>
        <v>600000</v>
      </c>
      <c r="T156" s="132">
        <f>S156/P156</f>
        <v>1</v>
      </c>
    </row>
    <row r="157" spans="1:20" ht="15.75">
      <c r="A157" s="32"/>
      <c r="B157" s="33"/>
      <c r="C157" s="33"/>
      <c r="D157" s="55" t="s">
        <v>162</v>
      </c>
      <c r="E157" s="90"/>
      <c r="F157" s="155">
        <f>SUM(F158)</f>
        <v>0</v>
      </c>
      <c r="G157" s="146" t="s">
        <v>31</v>
      </c>
      <c r="H157" s="210"/>
      <c r="I157" s="101">
        <f t="shared" si="5"/>
        <v>13272.280841462605</v>
      </c>
      <c r="J157" s="119">
        <v>100000</v>
      </c>
      <c r="K157" s="222">
        <v>13500</v>
      </c>
      <c r="L157" s="200" t="e">
        <f>J157/#REF!</f>
        <v>#REF!</v>
      </c>
      <c r="M157" s="56"/>
      <c r="N157" s="115"/>
      <c r="O157" s="101">
        <f>P157/7.5345</f>
        <v>13272.280841462605</v>
      </c>
      <c r="P157" s="119">
        <v>100000</v>
      </c>
      <c r="Q157" s="101">
        <f>P157/J157</f>
        <v>1</v>
      </c>
      <c r="R157" s="101">
        <f t="shared" si="6"/>
        <v>13272.280841462605</v>
      </c>
      <c r="S157" s="119">
        <v>100000</v>
      </c>
      <c r="T157" s="132">
        <f>S157/P157</f>
        <v>1</v>
      </c>
    </row>
    <row r="158" spans="1:24" s="219" customFormat="1" ht="15.75">
      <c r="A158" s="211"/>
      <c r="B158" s="212"/>
      <c r="C158" s="212"/>
      <c r="D158" s="213">
        <v>421</v>
      </c>
      <c r="E158" s="214" t="s">
        <v>59</v>
      </c>
      <c r="F158" s="215"/>
      <c r="G158" s="216"/>
      <c r="H158" s="210"/>
      <c r="I158" s="101">
        <f t="shared" si="5"/>
        <v>13272.280841462605</v>
      </c>
      <c r="J158" s="182">
        <v>100000</v>
      </c>
      <c r="K158" s="228">
        <v>13500</v>
      </c>
      <c r="L158" s="217" t="e">
        <f>J158/#REF!</f>
        <v>#REF!</v>
      </c>
      <c r="M158" s="218"/>
      <c r="N158" s="182"/>
      <c r="O158" s="101">
        <f>P158/7.5345</f>
        <v>0</v>
      </c>
      <c r="P158" s="182"/>
      <c r="Q158" s="101">
        <f>P158/J158</f>
        <v>0</v>
      </c>
      <c r="R158" s="101">
        <f t="shared" si="6"/>
        <v>0</v>
      </c>
      <c r="S158" s="182"/>
      <c r="T158" s="132" t="e">
        <f>S158/P158</f>
        <v>#DIV/0!</v>
      </c>
      <c r="W158" s="220"/>
      <c r="X158" s="220"/>
    </row>
    <row r="159" spans="1:20" ht="15.75">
      <c r="A159" s="32"/>
      <c r="B159" s="33"/>
      <c r="C159" s="33"/>
      <c r="D159" s="55" t="s">
        <v>163</v>
      </c>
      <c r="E159" s="90"/>
      <c r="F159" s="155">
        <f>SUM(F160)</f>
        <v>0</v>
      </c>
      <c r="G159" s="146" t="s">
        <v>31</v>
      </c>
      <c r="H159" s="210"/>
      <c r="I159" s="101">
        <f t="shared" si="5"/>
        <v>66361.40420731303</v>
      </c>
      <c r="J159" s="119">
        <v>500000</v>
      </c>
      <c r="K159" s="222">
        <v>60000</v>
      </c>
      <c r="L159" s="200" t="e">
        <f>J159/#REF!</f>
        <v>#REF!</v>
      </c>
      <c r="M159" s="56"/>
      <c r="N159" s="115"/>
      <c r="O159" s="101">
        <f>P159/7.5345</f>
        <v>13272.280841462605</v>
      </c>
      <c r="P159" s="119">
        <v>100000</v>
      </c>
      <c r="Q159" s="101">
        <f>P159/J159</f>
        <v>0.2</v>
      </c>
      <c r="R159" s="101">
        <f t="shared" si="6"/>
        <v>13272.280841462605</v>
      </c>
      <c r="S159" s="119">
        <v>100000</v>
      </c>
      <c r="T159" s="132">
        <f>S159/P159</f>
        <v>1</v>
      </c>
    </row>
    <row r="160" spans="1:24" s="219" customFormat="1" ht="15.75">
      <c r="A160" s="211"/>
      <c r="B160" s="212"/>
      <c r="C160" s="212"/>
      <c r="D160" s="213">
        <v>421</v>
      </c>
      <c r="E160" s="214" t="s">
        <v>59</v>
      </c>
      <c r="F160" s="215"/>
      <c r="G160" s="216"/>
      <c r="H160" s="210"/>
      <c r="I160" s="101">
        <f t="shared" si="5"/>
        <v>66361.40420731303</v>
      </c>
      <c r="J160" s="182">
        <v>500000</v>
      </c>
      <c r="K160" s="228">
        <v>60000</v>
      </c>
      <c r="L160" s="217"/>
      <c r="M160" s="218"/>
      <c r="N160" s="182"/>
      <c r="O160" s="101">
        <f>P160/7.5345</f>
        <v>13272.280841462605</v>
      </c>
      <c r="P160" s="182">
        <v>100000</v>
      </c>
      <c r="Q160" s="101">
        <f>P160/J160</f>
        <v>0.2</v>
      </c>
      <c r="R160" s="101">
        <f t="shared" si="6"/>
        <v>13272.280841462605</v>
      </c>
      <c r="S160" s="182">
        <v>100000</v>
      </c>
      <c r="T160" s="132">
        <f>S160/P160</f>
        <v>1</v>
      </c>
      <c r="W160" s="220"/>
      <c r="X160" s="220"/>
    </row>
    <row r="161" spans="1:20" ht="15.75">
      <c r="A161" s="32"/>
      <c r="B161" s="33"/>
      <c r="C161" s="33"/>
      <c r="D161" s="55" t="s">
        <v>193</v>
      </c>
      <c r="E161" s="90"/>
      <c r="F161" s="155">
        <f>SUM(F162)</f>
        <v>0</v>
      </c>
      <c r="G161" s="146" t="s">
        <v>31</v>
      </c>
      <c r="H161" s="210"/>
      <c r="I161" s="101">
        <f t="shared" si="5"/>
        <v>17751.4274338045</v>
      </c>
      <c r="J161" s="119">
        <v>133748.13</v>
      </c>
      <c r="K161" s="222">
        <v>17800</v>
      </c>
      <c r="L161" s="200" t="e">
        <f>J161/#REF!</f>
        <v>#REF!</v>
      </c>
      <c r="M161" s="56"/>
      <c r="N161" s="115"/>
      <c r="O161" s="101">
        <f>P161/7.5345</f>
        <v>0</v>
      </c>
      <c r="P161" s="119">
        <f>P162</f>
        <v>0</v>
      </c>
      <c r="Q161" s="101">
        <f>P161/J161</f>
        <v>0</v>
      </c>
      <c r="R161" s="101">
        <f>S161/7.5345</f>
        <v>0</v>
      </c>
      <c r="S161" s="119">
        <f>S162</f>
        <v>0</v>
      </c>
      <c r="T161" s="132" t="e">
        <f>S161/P161</f>
        <v>#DIV/0!</v>
      </c>
    </row>
    <row r="162" spans="1:24" s="219" customFormat="1" ht="15.75">
      <c r="A162" s="211"/>
      <c r="B162" s="212"/>
      <c r="C162" s="212"/>
      <c r="D162" s="213"/>
      <c r="E162" s="214"/>
      <c r="F162" s="215"/>
      <c r="G162" s="216"/>
      <c r="H162" s="210"/>
      <c r="I162" s="101"/>
      <c r="J162" s="182"/>
      <c r="K162" s="228"/>
      <c r="L162" s="217"/>
      <c r="M162" s="218"/>
      <c r="N162" s="182"/>
      <c r="O162" s="101"/>
      <c r="P162" s="182"/>
      <c r="Q162" s="101"/>
      <c r="R162" s="101"/>
      <c r="S162" s="182"/>
      <c r="T162" s="132"/>
      <c r="W162" s="220"/>
      <c r="X162" s="220"/>
    </row>
    <row r="163" spans="1:20" ht="15.75">
      <c r="A163" s="32"/>
      <c r="B163" s="33"/>
      <c r="C163" s="33"/>
      <c r="D163" s="55" t="s">
        <v>127</v>
      </c>
      <c r="E163" s="90"/>
      <c r="F163" s="155">
        <f>SUM(F164)</f>
        <v>300000</v>
      </c>
      <c r="G163" s="146" t="s">
        <v>31</v>
      </c>
      <c r="H163" s="210"/>
      <c r="I163" s="101">
        <f t="shared" si="5"/>
        <v>26544.56168292521</v>
      </c>
      <c r="J163" s="119">
        <v>200000</v>
      </c>
      <c r="K163" s="222">
        <v>20000</v>
      </c>
      <c r="L163" s="200" t="e">
        <f>J163/#REF!</f>
        <v>#REF!</v>
      </c>
      <c r="M163" s="56"/>
      <c r="N163" s="115"/>
      <c r="O163" s="101">
        <f>P163/7.5345</f>
        <v>79633.68504877563</v>
      </c>
      <c r="P163" s="119">
        <f>P164</f>
        <v>600000</v>
      </c>
      <c r="Q163" s="101">
        <f>P163/J163</f>
        <v>3</v>
      </c>
      <c r="R163" s="101">
        <f t="shared" si="6"/>
        <v>79633.68504877563</v>
      </c>
      <c r="S163" s="119">
        <f>S164</f>
        <v>600000</v>
      </c>
      <c r="T163" s="132">
        <f>S163/P163</f>
        <v>1</v>
      </c>
    </row>
    <row r="164" spans="1:20" ht="15.75">
      <c r="A164" s="67" t="s">
        <v>63</v>
      </c>
      <c r="C164" s="37"/>
      <c r="D164" s="38" t="s">
        <v>60</v>
      </c>
      <c r="E164" s="87" t="s">
        <v>59</v>
      </c>
      <c r="F164" s="168">
        <v>300000</v>
      </c>
      <c r="G164" s="142" t="s">
        <v>31</v>
      </c>
      <c r="H164" s="210"/>
      <c r="I164" s="101">
        <f t="shared" si="5"/>
        <v>26544.56168292521</v>
      </c>
      <c r="J164" s="109">
        <v>200000</v>
      </c>
      <c r="K164" s="222">
        <v>20000</v>
      </c>
      <c r="L164" s="200" t="e">
        <f>J164/#REF!</f>
        <v>#REF!</v>
      </c>
      <c r="M164" s="9">
        <v>42</v>
      </c>
      <c r="N164" s="98" t="s">
        <v>39</v>
      </c>
      <c r="O164" s="101">
        <f>P164/7.5345</f>
        <v>79633.68504877563</v>
      </c>
      <c r="P164" s="109">
        <v>600000</v>
      </c>
      <c r="Q164" s="101">
        <f>P164/J164</f>
        <v>3</v>
      </c>
      <c r="R164" s="101">
        <f t="shared" si="6"/>
        <v>79633.68504877563</v>
      </c>
      <c r="S164" s="109">
        <v>600000</v>
      </c>
      <c r="T164" s="132">
        <f>S164/P164</f>
        <v>1</v>
      </c>
    </row>
    <row r="165" spans="1:20" ht="15.75">
      <c r="A165" s="36" t="s">
        <v>41</v>
      </c>
      <c r="B165" s="36"/>
      <c r="C165" s="36"/>
      <c r="D165" s="38">
        <v>426</v>
      </c>
      <c r="E165" s="87" t="s">
        <v>62</v>
      </c>
      <c r="F165" s="151">
        <f>F167+F170+F174</f>
        <v>935000</v>
      </c>
      <c r="G165" s="158" t="e">
        <f>G167</f>
        <v>#REF!</v>
      </c>
      <c r="H165" s="210"/>
      <c r="I165" s="101">
        <f t="shared" si="5"/>
        <v>0</v>
      </c>
      <c r="J165" s="109"/>
      <c r="L165" s="200"/>
      <c r="M165" s="9"/>
      <c r="N165" s="98"/>
      <c r="O165" s="101">
        <f>P165/7.5345</f>
        <v>0</v>
      </c>
      <c r="P165" s="109"/>
      <c r="Q165" s="101" t="e">
        <f>P165/J165</f>
        <v>#DIV/0!</v>
      </c>
      <c r="R165" s="101">
        <f t="shared" si="6"/>
        <v>0</v>
      </c>
      <c r="S165" s="109"/>
      <c r="T165" s="132" t="e">
        <f>S165/P165</f>
        <v>#DIV/0!</v>
      </c>
    </row>
    <row r="166" spans="1:20" ht="15.75">
      <c r="A166" s="32"/>
      <c r="B166" s="33"/>
      <c r="C166" s="33"/>
      <c r="D166" s="55" t="s">
        <v>182</v>
      </c>
      <c r="E166" s="90"/>
      <c r="F166" s="166">
        <f>F167+F170+F174+F172</f>
        <v>935000</v>
      </c>
      <c r="G166" s="170" t="e">
        <f>G167</f>
        <v>#REF!</v>
      </c>
      <c r="H166" s="210"/>
      <c r="I166" s="101">
        <f t="shared" si="5"/>
        <v>13272.280841462605</v>
      </c>
      <c r="J166" s="119">
        <v>100000</v>
      </c>
      <c r="K166" s="222">
        <v>15000</v>
      </c>
      <c r="L166" s="200"/>
      <c r="M166" s="56"/>
      <c r="N166" s="115"/>
      <c r="O166" s="101">
        <f>P166/7.5345</f>
        <v>0</v>
      </c>
      <c r="P166" s="119">
        <v>0</v>
      </c>
      <c r="Q166" s="101">
        <f>P166/J166</f>
        <v>0</v>
      </c>
      <c r="R166" s="101">
        <f t="shared" si="6"/>
        <v>0</v>
      </c>
      <c r="S166" s="119"/>
      <c r="T166" s="132" t="e">
        <f>S166/P166</f>
        <v>#DIV/0!</v>
      </c>
    </row>
    <row r="167" spans="1:20" ht="15.75">
      <c r="A167" s="67" t="s">
        <v>64</v>
      </c>
      <c r="C167" s="37"/>
      <c r="D167" s="38">
        <v>426</v>
      </c>
      <c r="E167" s="87" t="s">
        <v>50</v>
      </c>
      <c r="F167" s="155">
        <f>SUM(F168:F169)</f>
        <v>475000</v>
      </c>
      <c r="G167" s="144" t="e">
        <f>#REF!/F167</f>
        <v>#REF!</v>
      </c>
      <c r="H167" s="210"/>
      <c r="I167" s="101">
        <f t="shared" si="5"/>
        <v>13272.280841462605</v>
      </c>
      <c r="J167" s="109">
        <v>100000</v>
      </c>
      <c r="K167" s="222">
        <v>15000</v>
      </c>
      <c r="L167" s="200"/>
      <c r="M167" s="9">
        <v>42</v>
      </c>
      <c r="N167" s="98" t="s">
        <v>39</v>
      </c>
      <c r="O167" s="101">
        <f>P167/7.5345</f>
        <v>0</v>
      </c>
      <c r="P167" s="109">
        <v>0</v>
      </c>
      <c r="Q167" s="101">
        <f>P167/J167</f>
        <v>0</v>
      </c>
      <c r="R167" s="101">
        <f t="shared" si="6"/>
        <v>0</v>
      </c>
      <c r="S167" s="109">
        <v>0</v>
      </c>
      <c r="T167" s="132" t="e">
        <f>S167/P167</f>
        <v>#DIV/0!</v>
      </c>
    </row>
    <row r="168" spans="1:20" ht="15.75">
      <c r="A168" s="23"/>
      <c r="B168" s="24" t="s">
        <v>65</v>
      </c>
      <c r="C168" s="24"/>
      <c r="D168" s="25"/>
      <c r="E168" s="85"/>
      <c r="F168" s="149">
        <v>375000</v>
      </c>
      <c r="G168" s="141" t="e">
        <f>#REF!/F168</f>
        <v>#REF!</v>
      </c>
      <c r="H168" s="210"/>
      <c r="I168" s="101">
        <f t="shared" si="5"/>
        <v>106178.24673170084</v>
      </c>
      <c r="J168" s="113">
        <v>800000</v>
      </c>
      <c r="K168" s="233"/>
      <c r="L168" s="200" t="e">
        <f>J168/#REF!</f>
        <v>#REF!</v>
      </c>
      <c r="M168" s="54"/>
      <c r="N168" s="113"/>
      <c r="O168" s="101">
        <f>P168/7.5345</f>
        <v>39816.842524387816</v>
      </c>
      <c r="P168" s="113">
        <f>P169</f>
        <v>300000</v>
      </c>
      <c r="Q168" s="101">
        <f>P168/J168</f>
        <v>0.375</v>
      </c>
      <c r="R168" s="101">
        <f t="shared" si="6"/>
        <v>39816.842524387816</v>
      </c>
      <c r="S168" s="113">
        <f>S169</f>
        <v>300000</v>
      </c>
      <c r="T168" s="132">
        <f>S168/P168</f>
        <v>1</v>
      </c>
    </row>
    <row r="169" spans="1:20" ht="15.75">
      <c r="A169" s="27"/>
      <c r="B169" s="28"/>
      <c r="C169" s="68" t="s">
        <v>100</v>
      </c>
      <c r="D169" s="69"/>
      <c r="E169" s="27"/>
      <c r="F169" s="149">
        <v>100000</v>
      </c>
      <c r="G169" s="141" t="e">
        <f>#REF!/F169</f>
        <v>#REF!</v>
      </c>
      <c r="H169" s="210"/>
      <c r="I169" s="101">
        <f>J169/7.5345</f>
        <v>107905.96589023824</v>
      </c>
      <c r="J169" s="185">
        <f>J170+J173+J175+J177</f>
        <v>813017.5</v>
      </c>
      <c r="K169" s="234">
        <f>K170+K173+K175+K177</f>
        <v>109000</v>
      </c>
      <c r="L169" s="200" t="e">
        <f>J169/#REF!</f>
        <v>#REF!</v>
      </c>
      <c r="M169" s="53"/>
      <c r="N169" s="114"/>
      <c r="O169" s="101">
        <f>P169/7.5345</f>
        <v>39816.842524387816</v>
      </c>
      <c r="P169" s="185">
        <f>P170+P173+P175+P177</f>
        <v>300000</v>
      </c>
      <c r="Q169" s="101">
        <f>P169/J169</f>
        <v>0.3689957473240121</v>
      </c>
      <c r="R169" s="101">
        <f t="shared" si="6"/>
        <v>39816.842524387816</v>
      </c>
      <c r="S169" s="185">
        <f>S170+S173+S175+S177</f>
        <v>300000</v>
      </c>
      <c r="T169" s="132">
        <f>S169/P169</f>
        <v>1</v>
      </c>
    </row>
    <row r="170" spans="1:20" ht="15.75">
      <c r="A170" s="32"/>
      <c r="B170" s="33"/>
      <c r="C170" s="33"/>
      <c r="D170" s="55" t="s">
        <v>133</v>
      </c>
      <c r="E170" s="90"/>
      <c r="F170" s="155">
        <f>SUM(F171)</f>
        <v>450000</v>
      </c>
      <c r="G170" s="146" t="s">
        <v>31</v>
      </c>
      <c r="H170" s="210"/>
      <c r="I170" s="101">
        <f t="shared" si="5"/>
        <v>66361.40420731303</v>
      </c>
      <c r="J170" s="188">
        <v>500000</v>
      </c>
      <c r="K170" s="229">
        <v>67000</v>
      </c>
      <c r="L170" s="200" t="e">
        <f>J170/#REF!</f>
        <v>#REF!</v>
      </c>
      <c r="M170" s="71"/>
      <c r="N170" s="118"/>
      <c r="O170" s="101">
        <f>P170/7.5345</f>
        <v>26544.56168292521</v>
      </c>
      <c r="P170" s="188">
        <v>200000</v>
      </c>
      <c r="Q170" s="101">
        <f>P170/J170</f>
        <v>0.4</v>
      </c>
      <c r="R170" s="101">
        <f t="shared" si="6"/>
        <v>26544.56168292521</v>
      </c>
      <c r="S170" s="188">
        <v>200000</v>
      </c>
      <c r="T170" s="132">
        <f>S170/P170</f>
        <v>1</v>
      </c>
    </row>
    <row r="171" spans="1:20" ht="15.75">
      <c r="A171" s="7" t="s">
        <v>41</v>
      </c>
      <c r="B171" s="7"/>
      <c r="C171" s="7"/>
      <c r="D171" s="38" t="s">
        <v>24</v>
      </c>
      <c r="E171" s="87" t="s">
        <v>25</v>
      </c>
      <c r="F171" s="149">
        <v>450000</v>
      </c>
      <c r="G171" s="142" t="s">
        <v>31</v>
      </c>
      <c r="H171" s="210"/>
      <c r="I171" s="101">
        <f t="shared" si="5"/>
        <v>59725.26378658172</v>
      </c>
      <c r="J171" s="109">
        <v>450000</v>
      </c>
      <c r="K171" s="222">
        <v>67000</v>
      </c>
      <c r="L171" s="200" t="e">
        <f>J171/#REF!</f>
        <v>#REF!</v>
      </c>
      <c r="M171" s="9">
        <v>32</v>
      </c>
      <c r="N171" s="98" t="s">
        <v>11</v>
      </c>
      <c r="O171" s="101">
        <f>P171/7.5345</f>
        <v>26544.56168292521</v>
      </c>
      <c r="P171" s="109">
        <v>200000</v>
      </c>
      <c r="Q171" s="101">
        <f>P171/J171</f>
        <v>0.4444444444444444</v>
      </c>
      <c r="R171" s="101">
        <f t="shared" si="6"/>
        <v>26544.56168292521</v>
      </c>
      <c r="S171" s="109">
        <v>200000</v>
      </c>
      <c r="T171" s="132">
        <f>S171/P171</f>
        <v>1</v>
      </c>
    </row>
    <row r="172" spans="1:20" ht="15.75">
      <c r="A172" s="7" t="s">
        <v>41</v>
      </c>
      <c r="B172" s="7"/>
      <c r="C172" s="7"/>
      <c r="D172" s="38">
        <v>323</v>
      </c>
      <c r="E172" s="87" t="s">
        <v>27</v>
      </c>
      <c r="F172" s="155">
        <f>SUM(F173)</f>
        <v>0</v>
      </c>
      <c r="G172" s="146" t="s">
        <v>31</v>
      </c>
      <c r="H172" s="210"/>
      <c r="I172" s="101">
        <f t="shared" si="5"/>
        <v>6636.140420731303</v>
      </c>
      <c r="J172" s="109">
        <v>50000</v>
      </c>
      <c r="L172" s="200" t="e">
        <f>J172/#REF!</f>
        <v>#REF!</v>
      </c>
      <c r="M172" s="9"/>
      <c r="N172" s="98"/>
      <c r="O172" s="101">
        <f>P172/7.5345</f>
        <v>0</v>
      </c>
      <c r="P172" s="109"/>
      <c r="Q172" s="101">
        <f>P172/J172</f>
        <v>0</v>
      </c>
      <c r="R172" s="101">
        <f t="shared" si="6"/>
        <v>0</v>
      </c>
      <c r="S172" s="109"/>
      <c r="T172" s="132" t="e">
        <f>S172/P172</f>
        <v>#DIV/0!</v>
      </c>
    </row>
    <row r="173" spans="1:20" ht="15.75">
      <c r="A173" s="32"/>
      <c r="B173" s="33"/>
      <c r="C173" s="33"/>
      <c r="D173" s="55" t="s">
        <v>130</v>
      </c>
      <c r="E173" s="90"/>
      <c r="F173" s="149">
        <v>0</v>
      </c>
      <c r="G173" s="142" t="s">
        <v>31</v>
      </c>
      <c r="H173" s="210"/>
      <c r="I173" s="101">
        <f t="shared" si="5"/>
        <v>15000</v>
      </c>
      <c r="J173" s="188">
        <v>113017.5</v>
      </c>
      <c r="K173" s="229">
        <v>15000</v>
      </c>
      <c r="L173" s="200" t="e">
        <f>J173/#REF!</f>
        <v>#REF!</v>
      </c>
      <c r="M173" s="71"/>
      <c r="N173" s="118"/>
      <c r="O173" s="101">
        <f>P173/7.5345</f>
        <v>13272.280841462605</v>
      </c>
      <c r="P173" s="188">
        <f>P174</f>
        <v>100000</v>
      </c>
      <c r="Q173" s="101">
        <f>P173/J173</f>
        <v>0.8848187227641737</v>
      </c>
      <c r="R173" s="101">
        <f t="shared" si="6"/>
        <v>13272.280841462605</v>
      </c>
      <c r="S173" s="188">
        <f>S174</f>
        <v>100000</v>
      </c>
      <c r="T173" s="132">
        <f>S173/P173</f>
        <v>1</v>
      </c>
    </row>
    <row r="174" spans="1:20" ht="15.75">
      <c r="A174" s="7" t="s">
        <v>41</v>
      </c>
      <c r="B174" s="7"/>
      <c r="C174" s="7"/>
      <c r="D174" s="38" t="s">
        <v>60</v>
      </c>
      <c r="E174" s="87" t="s">
        <v>27</v>
      </c>
      <c r="F174" s="155">
        <f>SUM(F175)</f>
        <v>10000</v>
      </c>
      <c r="G174" s="144" t="e">
        <f>#REF!/F174</f>
        <v>#REF!</v>
      </c>
      <c r="H174" s="210"/>
      <c r="I174" s="101">
        <f t="shared" si="5"/>
        <v>15000</v>
      </c>
      <c r="J174" s="109">
        <v>113017.5</v>
      </c>
      <c r="K174" s="222">
        <v>15000</v>
      </c>
      <c r="L174" s="200" t="e">
        <f>J174/#REF!</f>
        <v>#REF!</v>
      </c>
      <c r="M174" s="9">
        <v>42</v>
      </c>
      <c r="N174" s="98" t="s">
        <v>39</v>
      </c>
      <c r="O174" s="101">
        <f>P174/7.5345</f>
        <v>13272.280841462605</v>
      </c>
      <c r="P174" s="109">
        <v>100000</v>
      </c>
      <c r="Q174" s="101">
        <f>P174/J174</f>
        <v>0.8848187227641737</v>
      </c>
      <c r="R174" s="101">
        <f t="shared" si="6"/>
        <v>13272.280841462605</v>
      </c>
      <c r="S174" s="109">
        <v>100000</v>
      </c>
      <c r="T174" s="132">
        <f>S174/P174</f>
        <v>1</v>
      </c>
    </row>
    <row r="175" spans="1:20" ht="15.75" hidden="1">
      <c r="A175" s="32"/>
      <c r="B175" s="33"/>
      <c r="C175" s="33"/>
      <c r="D175" s="55" t="s">
        <v>143</v>
      </c>
      <c r="E175" s="90"/>
      <c r="F175" s="162">
        <v>10000</v>
      </c>
      <c r="G175" s="141" t="e">
        <f>#REF!/F175</f>
        <v>#REF!</v>
      </c>
      <c r="H175" s="210"/>
      <c r="I175" s="101">
        <f t="shared" si="5"/>
        <v>0</v>
      </c>
      <c r="J175" s="188"/>
      <c r="K175" s="229"/>
      <c r="L175" s="200"/>
      <c r="M175" s="71"/>
      <c r="N175" s="118"/>
      <c r="O175" s="101">
        <f>P175/7.5345</f>
        <v>0</v>
      </c>
      <c r="P175" s="188">
        <f>P176</f>
        <v>0</v>
      </c>
      <c r="Q175" s="101" t="e">
        <f>P175/J175</f>
        <v>#DIV/0!</v>
      </c>
      <c r="R175" s="101">
        <f t="shared" si="6"/>
        <v>0</v>
      </c>
      <c r="S175" s="188">
        <f>S176</f>
        <v>0</v>
      </c>
      <c r="T175" s="132" t="e">
        <f>S175/P175</f>
        <v>#DIV/0!</v>
      </c>
    </row>
    <row r="176" spans="1:20" ht="15.75" hidden="1">
      <c r="A176" s="7" t="s">
        <v>41</v>
      </c>
      <c r="B176" s="7"/>
      <c r="C176" s="7"/>
      <c r="D176" s="38">
        <v>323</v>
      </c>
      <c r="E176" s="87" t="s">
        <v>59</v>
      </c>
      <c r="F176" s="151" t="e">
        <f>F177</f>
        <v>#REF!</v>
      </c>
      <c r="G176" s="158" t="e">
        <f>G177</f>
        <v>#REF!</v>
      </c>
      <c r="H176" s="210"/>
      <c r="I176" s="101">
        <f t="shared" si="5"/>
        <v>0</v>
      </c>
      <c r="J176" s="109"/>
      <c r="L176" s="200"/>
      <c r="M176" s="9">
        <v>32</v>
      </c>
      <c r="N176" s="98" t="s">
        <v>11</v>
      </c>
      <c r="O176" s="101">
        <f>P176/7.5345</f>
        <v>0</v>
      </c>
      <c r="P176" s="109">
        <v>0</v>
      </c>
      <c r="Q176" s="101" t="e">
        <f>P176/J176</f>
        <v>#DIV/0!</v>
      </c>
      <c r="R176" s="101">
        <f t="shared" si="6"/>
        <v>0</v>
      </c>
      <c r="S176" s="109">
        <v>0</v>
      </c>
      <c r="T176" s="132" t="e">
        <f>S176/P176</f>
        <v>#DIV/0!</v>
      </c>
    </row>
    <row r="177" spans="1:20" ht="17.25" customHeight="1">
      <c r="A177" s="32"/>
      <c r="B177" s="33"/>
      <c r="C177" s="33"/>
      <c r="D177" s="55" t="s">
        <v>128</v>
      </c>
      <c r="E177" s="90"/>
      <c r="F177" s="166" t="e">
        <f>F178+F182+F184+F186+#REF!+F198+#REF!+F194+F192+F180</f>
        <v>#REF!</v>
      </c>
      <c r="G177" s="170" t="e">
        <f>#REF!/F177</f>
        <v>#REF!</v>
      </c>
      <c r="H177" s="210"/>
      <c r="I177" s="101">
        <f t="shared" si="5"/>
        <v>26544.56168292521</v>
      </c>
      <c r="J177" s="119">
        <v>200000</v>
      </c>
      <c r="K177" s="222">
        <v>27000</v>
      </c>
      <c r="L177" s="200"/>
      <c r="M177" s="56"/>
      <c r="N177" s="115"/>
      <c r="O177" s="101">
        <f>P177/7.5345</f>
        <v>0</v>
      </c>
      <c r="P177" s="119">
        <f>SUM(P178)</f>
        <v>0</v>
      </c>
      <c r="Q177" s="101">
        <f>P177/J177</f>
        <v>0</v>
      </c>
      <c r="R177" s="101">
        <f t="shared" si="6"/>
        <v>0</v>
      </c>
      <c r="S177" s="119">
        <f>SUM(S178)</f>
        <v>0</v>
      </c>
      <c r="T177" s="132" t="e">
        <f>S177/P177</f>
        <v>#DIV/0!</v>
      </c>
    </row>
    <row r="178" spans="1:20" ht="15.75">
      <c r="A178" s="63" t="s">
        <v>55</v>
      </c>
      <c r="B178" s="64"/>
      <c r="C178" s="64"/>
      <c r="D178" s="49">
        <v>426</v>
      </c>
      <c r="E178" s="89" t="s">
        <v>50</v>
      </c>
      <c r="F178" s="155">
        <f>SUM(F179:F179)</f>
        <v>5000</v>
      </c>
      <c r="G178" s="144" t="e">
        <f>#REF!/F178</f>
        <v>#REF!</v>
      </c>
      <c r="H178" s="210"/>
      <c r="I178" s="101">
        <f t="shared" si="5"/>
        <v>26544.56168292521</v>
      </c>
      <c r="J178" s="187">
        <v>200000</v>
      </c>
      <c r="K178" s="235">
        <v>27000</v>
      </c>
      <c r="L178" s="200"/>
      <c r="M178" s="57">
        <v>42</v>
      </c>
      <c r="N178" s="98" t="s">
        <v>39</v>
      </c>
      <c r="O178" s="101">
        <f>P178/7.5345</f>
        <v>0</v>
      </c>
      <c r="P178" s="187"/>
      <c r="Q178" s="101">
        <f>P178/J178</f>
        <v>0</v>
      </c>
      <c r="R178" s="101">
        <f t="shared" si="6"/>
        <v>0</v>
      </c>
      <c r="S178" s="187"/>
      <c r="T178" s="132" t="e">
        <f>S178/P178</f>
        <v>#DIV/0!</v>
      </c>
    </row>
    <row r="179" spans="1:20" ht="15.75">
      <c r="A179" s="23"/>
      <c r="B179" s="24" t="s">
        <v>66</v>
      </c>
      <c r="C179" s="24"/>
      <c r="D179" s="25"/>
      <c r="E179" s="85"/>
      <c r="F179" s="147">
        <v>5000</v>
      </c>
      <c r="G179" s="141" t="e">
        <f>#REF!/F179</f>
        <v>#REF!</v>
      </c>
      <c r="H179" s="210"/>
      <c r="I179" s="101">
        <f t="shared" si="5"/>
        <v>131528.3031388944</v>
      </c>
      <c r="J179" s="113">
        <f>J180</f>
        <v>991000</v>
      </c>
      <c r="K179" s="233"/>
      <c r="L179" s="200" t="e">
        <f>J179/#REF!</f>
        <v>#REF!</v>
      </c>
      <c r="M179" s="54"/>
      <c r="N179" s="113"/>
      <c r="O179" s="101">
        <f>P179/7.5345</f>
        <v>47116.59698719225</v>
      </c>
      <c r="P179" s="113">
        <f>P180</f>
        <v>355000</v>
      </c>
      <c r="Q179" s="101">
        <f>P179/J179</f>
        <v>0.35822401614530774</v>
      </c>
      <c r="R179" s="101">
        <f t="shared" si="6"/>
        <v>47116.59698719225</v>
      </c>
      <c r="S179" s="113">
        <f>S180</f>
        <v>355000</v>
      </c>
      <c r="T179" s="132">
        <f>S179/P179</f>
        <v>1</v>
      </c>
    </row>
    <row r="180" spans="1:20" ht="15.75">
      <c r="A180" s="27"/>
      <c r="B180" s="28"/>
      <c r="C180" s="68" t="s">
        <v>123</v>
      </c>
      <c r="D180" s="69"/>
      <c r="E180" s="27"/>
      <c r="F180" s="155">
        <f>SUM(F181:F181)</f>
        <v>0</v>
      </c>
      <c r="G180" s="146" t="s">
        <v>31</v>
      </c>
      <c r="H180" s="210"/>
      <c r="I180" s="101">
        <f t="shared" si="5"/>
        <v>131528.3031388944</v>
      </c>
      <c r="J180" s="185">
        <v>991000</v>
      </c>
      <c r="K180" s="234">
        <f>K181+K183+K185+K187+K189+K191+K193+K195+K197+K199+K201</f>
        <v>79100</v>
      </c>
      <c r="L180" s="200" t="e">
        <f>J180/#REF!</f>
        <v>#REF!</v>
      </c>
      <c r="M180" s="53"/>
      <c r="N180" s="114"/>
      <c r="O180" s="101">
        <f>P180/7.5345</f>
        <v>47116.59698719225</v>
      </c>
      <c r="P180" s="185">
        <f>P181+P185+P191+P193+P199+P201+P197+P183</f>
        <v>355000</v>
      </c>
      <c r="Q180" s="101">
        <f>P180/J180</f>
        <v>0.35822401614530774</v>
      </c>
      <c r="R180" s="101">
        <f t="shared" si="6"/>
        <v>47116.59698719225</v>
      </c>
      <c r="S180" s="185">
        <f>S181+S185+S191+S193+S199+S201+S197+S183</f>
        <v>355000</v>
      </c>
      <c r="T180" s="132">
        <f>S180/P180</f>
        <v>1</v>
      </c>
    </row>
    <row r="181" spans="1:20" ht="15.75">
      <c r="A181" s="32"/>
      <c r="B181" s="33"/>
      <c r="C181" s="33"/>
      <c r="D181" s="55" t="s">
        <v>101</v>
      </c>
      <c r="E181" s="90"/>
      <c r="F181" s="147">
        <v>0</v>
      </c>
      <c r="G181" s="142" t="s">
        <v>31</v>
      </c>
      <c r="H181" s="210"/>
      <c r="I181" s="101">
        <f t="shared" si="5"/>
        <v>3318.0702103656513</v>
      </c>
      <c r="J181" s="119">
        <v>25000</v>
      </c>
      <c r="K181" s="222">
        <v>3400</v>
      </c>
      <c r="L181" s="200" t="e">
        <f>J181/#REF!</f>
        <v>#REF!</v>
      </c>
      <c r="M181" s="44"/>
      <c r="N181" s="110"/>
      <c r="O181" s="101">
        <f>P181/7.5345</f>
        <v>3318.0702103656513</v>
      </c>
      <c r="P181" s="119">
        <f>SUM(P182)</f>
        <v>25000</v>
      </c>
      <c r="Q181" s="101">
        <f>P181/J181</f>
        <v>1</v>
      </c>
      <c r="R181" s="101">
        <f t="shared" si="6"/>
        <v>3318.0702103656513</v>
      </c>
      <c r="S181" s="119">
        <f>SUM(S182)</f>
        <v>25000</v>
      </c>
      <c r="T181" s="132">
        <f>S181/P181</f>
        <v>1</v>
      </c>
    </row>
    <row r="182" spans="1:20" ht="15.75">
      <c r="A182" s="7" t="s">
        <v>41</v>
      </c>
      <c r="B182" s="7"/>
      <c r="C182" s="7"/>
      <c r="D182" s="38">
        <v>323</v>
      </c>
      <c r="E182" s="87" t="s">
        <v>27</v>
      </c>
      <c r="F182" s="155">
        <f>SUM(F183)</f>
        <v>10000</v>
      </c>
      <c r="G182" s="144" t="e">
        <f>#REF!/F182</f>
        <v>#REF!</v>
      </c>
      <c r="H182" s="210"/>
      <c r="I182" s="101">
        <f t="shared" si="5"/>
        <v>3318.0702103656513</v>
      </c>
      <c r="J182" s="109">
        <v>25000</v>
      </c>
      <c r="K182" s="222">
        <v>3400</v>
      </c>
      <c r="L182" s="200" t="e">
        <f>J182/#REF!</f>
        <v>#REF!</v>
      </c>
      <c r="M182" s="9">
        <v>32</v>
      </c>
      <c r="N182" s="98" t="s">
        <v>11</v>
      </c>
      <c r="O182" s="101">
        <f>P182/7.5345</f>
        <v>3318.0702103656513</v>
      </c>
      <c r="P182" s="109">
        <v>25000</v>
      </c>
      <c r="Q182" s="101">
        <f>P182/J182</f>
        <v>1</v>
      </c>
      <c r="R182" s="101">
        <f t="shared" si="6"/>
        <v>3318.0702103656513</v>
      </c>
      <c r="S182" s="109">
        <v>25000</v>
      </c>
      <c r="T182" s="132">
        <f>S182/P182</f>
        <v>1</v>
      </c>
    </row>
    <row r="183" spans="1:20" ht="15.75">
      <c r="A183" s="32"/>
      <c r="B183" s="33"/>
      <c r="C183" s="33"/>
      <c r="D183" s="55" t="s">
        <v>140</v>
      </c>
      <c r="E183" s="90"/>
      <c r="F183" s="149">
        <v>10000</v>
      </c>
      <c r="G183" s="141" t="e">
        <f>#REF!/F183</f>
        <v>#REF!</v>
      </c>
      <c r="H183" s="210"/>
      <c r="I183" s="101">
        <f t="shared" si="5"/>
        <v>6636.140420731303</v>
      </c>
      <c r="J183" s="119">
        <v>50000</v>
      </c>
      <c r="K183" s="222">
        <v>6500</v>
      </c>
      <c r="L183" s="200"/>
      <c r="M183" s="44"/>
      <c r="N183" s="110"/>
      <c r="O183" s="101">
        <f>P183/7.5345</f>
        <v>1327.2280841462605</v>
      </c>
      <c r="P183" s="119">
        <f>SUM(P184)</f>
        <v>10000</v>
      </c>
      <c r="Q183" s="101">
        <f>P183/J183</f>
        <v>0.2</v>
      </c>
      <c r="R183" s="101">
        <f t="shared" si="6"/>
        <v>1327.2280841462605</v>
      </c>
      <c r="S183" s="119">
        <f>SUM(S184)</f>
        <v>10000</v>
      </c>
      <c r="T183" s="132">
        <f>S183/P183</f>
        <v>1</v>
      </c>
    </row>
    <row r="184" spans="1:20" ht="15.75">
      <c r="A184" s="7" t="s">
        <v>41</v>
      </c>
      <c r="B184" s="7"/>
      <c r="C184" s="7"/>
      <c r="D184" s="38">
        <v>323</v>
      </c>
      <c r="E184" s="87" t="s">
        <v>27</v>
      </c>
      <c r="F184" s="155">
        <f>SUM(F185)</f>
        <v>10000</v>
      </c>
      <c r="G184" s="144" t="e">
        <f>#REF!/F184</f>
        <v>#REF!</v>
      </c>
      <c r="H184" s="210"/>
      <c r="I184" s="101">
        <f t="shared" si="5"/>
        <v>6636.140420731303</v>
      </c>
      <c r="J184" s="109">
        <v>50000</v>
      </c>
      <c r="K184" s="222">
        <v>6500</v>
      </c>
      <c r="L184" s="200"/>
      <c r="M184" s="9">
        <v>32</v>
      </c>
      <c r="N184" s="98" t="s">
        <v>11</v>
      </c>
      <c r="O184" s="101">
        <f>P184/7.5345</f>
        <v>1327.2280841462605</v>
      </c>
      <c r="P184" s="109">
        <v>10000</v>
      </c>
      <c r="Q184" s="101">
        <f>P184/J184</f>
        <v>0.2</v>
      </c>
      <c r="R184" s="101">
        <f t="shared" si="6"/>
        <v>1327.2280841462605</v>
      </c>
      <c r="S184" s="109">
        <v>10000</v>
      </c>
      <c r="T184" s="132">
        <f>S184/P184</f>
        <v>1</v>
      </c>
    </row>
    <row r="185" spans="1:24" s="51" customFormat="1" ht="24" customHeight="1">
      <c r="A185" s="34"/>
      <c r="B185" s="34"/>
      <c r="C185" s="34"/>
      <c r="D185" s="55" t="s">
        <v>129</v>
      </c>
      <c r="E185" s="90"/>
      <c r="F185" s="171">
        <v>10000</v>
      </c>
      <c r="G185" s="141" t="e">
        <f>#REF!/F185</f>
        <v>#REF!</v>
      </c>
      <c r="H185" s="210"/>
      <c r="I185" s="101">
        <f t="shared" si="5"/>
        <v>1327.2280841462605</v>
      </c>
      <c r="J185" s="119">
        <v>10000</v>
      </c>
      <c r="K185" s="222">
        <v>1400</v>
      </c>
      <c r="L185" s="200"/>
      <c r="M185" s="56"/>
      <c r="N185" s="115"/>
      <c r="O185" s="101">
        <f>P185/7.5345</f>
        <v>1327.2280841462605</v>
      </c>
      <c r="P185" s="119">
        <f>P186</f>
        <v>10000</v>
      </c>
      <c r="Q185" s="101">
        <f>P185/J185</f>
        <v>1</v>
      </c>
      <c r="R185" s="101">
        <f t="shared" si="6"/>
        <v>1327.2280841462605</v>
      </c>
      <c r="S185" s="119">
        <f>S186</f>
        <v>10000</v>
      </c>
      <c r="T185" s="132">
        <f>S185/P185</f>
        <v>1</v>
      </c>
      <c r="W185" s="52"/>
      <c r="X185" s="52"/>
    </row>
    <row r="186" spans="1:20" ht="15.75">
      <c r="A186" s="7" t="s">
        <v>41</v>
      </c>
      <c r="B186" s="7"/>
      <c r="C186" s="7"/>
      <c r="D186" s="38">
        <v>412</v>
      </c>
      <c r="E186" s="87" t="s">
        <v>67</v>
      </c>
      <c r="F186" s="155" t="e">
        <f>SUM(#REF!)</f>
        <v>#REF!</v>
      </c>
      <c r="G186" s="144" t="e">
        <f>#REF!/F186</f>
        <v>#REF!</v>
      </c>
      <c r="H186" s="210"/>
      <c r="I186" s="101">
        <f t="shared" si="5"/>
        <v>1327.2280841462605</v>
      </c>
      <c r="J186" s="109">
        <v>10000</v>
      </c>
      <c r="K186" s="222">
        <v>1400</v>
      </c>
      <c r="L186" s="200"/>
      <c r="M186" s="9">
        <v>42</v>
      </c>
      <c r="N186" s="98" t="s">
        <v>39</v>
      </c>
      <c r="O186" s="101">
        <f>P186/7.5345</f>
        <v>1327.2280841462605</v>
      </c>
      <c r="P186" s="109">
        <v>10000</v>
      </c>
      <c r="Q186" s="101">
        <f>P186/J186</f>
        <v>1</v>
      </c>
      <c r="R186" s="101">
        <f t="shared" si="6"/>
        <v>1327.2280841462605</v>
      </c>
      <c r="S186" s="109">
        <v>10000</v>
      </c>
      <c r="T186" s="132">
        <f>S186/P186</f>
        <v>1</v>
      </c>
    </row>
    <row r="187" spans="1:20" ht="15.75">
      <c r="A187" s="34"/>
      <c r="B187" s="34"/>
      <c r="C187" s="34"/>
      <c r="D187" s="55" t="s">
        <v>170</v>
      </c>
      <c r="E187" s="90"/>
      <c r="F187" s="149">
        <v>100000</v>
      </c>
      <c r="G187" s="141">
        <v>0</v>
      </c>
      <c r="H187" s="210"/>
      <c r="I187" s="101">
        <f t="shared" si="5"/>
        <v>19112.08441170615</v>
      </c>
      <c r="J187" s="119">
        <v>144000</v>
      </c>
      <c r="L187" s="200" t="e">
        <f>J187/#REF!</f>
        <v>#REF!</v>
      </c>
      <c r="M187" s="56"/>
      <c r="N187" s="115"/>
      <c r="O187" s="101">
        <f>P187/7.5345</f>
        <v>0</v>
      </c>
      <c r="P187" s="119">
        <f>P188</f>
        <v>0</v>
      </c>
      <c r="Q187" s="101">
        <f>P187/J187</f>
        <v>0</v>
      </c>
      <c r="R187" s="101">
        <f t="shared" si="6"/>
        <v>0</v>
      </c>
      <c r="S187" s="119">
        <f>S188</f>
        <v>0</v>
      </c>
      <c r="T187" s="132" t="e">
        <f>S187/P187</f>
        <v>#DIV/0!</v>
      </c>
    </row>
    <row r="188" spans="1:20" ht="15.75">
      <c r="A188" s="47"/>
      <c r="B188" s="47"/>
      <c r="C188" s="47"/>
      <c r="D188" s="49">
        <v>38</v>
      </c>
      <c r="E188" s="89" t="s">
        <v>183</v>
      </c>
      <c r="F188" s="155"/>
      <c r="G188" s="163"/>
      <c r="H188" s="210"/>
      <c r="I188" s="101">
        <f t="shared" si="5"/>
        <v>19112.08441170615</v>
      </c>
      <c r="J188" s="187">
        <v>144000</v>
      </c>
      <c r="K188" s="235"/>
      <c r="L188" s="200"/>
      <c r="M188" s="57"/>
      <c r="N188" s="116"/>
      <c r="O188" s="101">
        <f>P188/7.5345</f>
        <v>0</v>
      </c>
      <c r="P188" s="187"/>
      <c r="Q188" s="101">
        <f>P188/J188</f>
        <v>0</v>
      </c>
      <c r="R188" s="101">
        <f t="shared" si="6"/>
        <v>0</v>
      </c>
      <c r="S188" s="187"/>
      <c r="T188" s="132" t="e">
        <f>S188/P188</f>
        <v>#DIV/0!</v>
      </c>
    </row>
    <row r="189" spans="1:20" ht="15.75">
      <c r="A189" s="34"/>
      <c r="B189" s="34"/>
      <c r="C189" s="34"/>
      <c r="D189" s="55" t="s">
        <v>171</v>
      </c>
      <c r="E189" s="90"/>
      <c r="F189" s="149">
        <v>100000</v>
      </c>
      <c r="G189" s="141">
        <v>0</v>
      </c>
      <c r="H189" s="210"/>
      <c r="I189" s="101">
        <f t="shared" si="5"/>
        <v>4645.298294511912</v>
      </c>
      <c r="J189" s="119">
        <v>35000</v>
      </c>
      <c r="K189" s="222">
        <v>5000</v>
      </c>
      <c r="L189" s="200" t="e">
        <f>J189/#REF!</f>
        <v>#REF!</v>
      </c>
      <c r="M189" s="56"/>
      <c r="N189" s="115"/>
      <c r="O189" s="101">
        <f>P189/7.5345</f>
        <v>2919.901785121773</v>
      </c>
      <c r="P189" s="119">
        <v>22000</v>
      </c>
      <c r="Q189" s="101">
        <f>P189/J189</f>
        <v>0.6285714285714286</v>
      </c>
      <c r="R189" s="101">
        <f t="shared" si="6"/>
        <v>2919.901785121773</v>
      </c>
      <c r="S189" s="119">
        <v>22000</v>
      </c>
      <c r="T189" s="132">
        <f>S189/P189</f>
        <v>1</v>
      </c>
    </row>
    <row r="190" spans="1:20" ht="15.75">
      <c r="A190" s="47"/>
      <c r="B190" s="47"/>
      <c r="C190" s="47"/>
      <c r="D190" s="49">
        <v>38</v>
      </c>
      <c r="E190" s="89" t="s">
        <v>183</v>
      </c>
      <c r="F190" s="155"/>
      <c r="G190" s="163"/>
      <c r="H190" s="210"/>
      <c r="I190" s="101">
        <f t="shared" si="5"/>
        <v>4645.298294511912</v>
      </c>
      <c r="J190" s="187">
        <v>35000</v>
      </c>
      <c r="K190" s="235">
        <v>5000</v>
      </c>
      <c r="L190" s="200"/>
      <c r="M190" s="57"/>
      <c r="N190" s="116"/>
      <c r="O190" s="101">
        <f>P190/7.5345</f>
        <v>2919.901785121773</v>
      </c>
      <c r="P190" s="187">
        <v>22000</v>
      </c>
      <c r="Q190" s="101">
        <f>P190/J190</f>
        <v>0.6285714285714286</v>
      </c>
      <c r="R190" s="101">
        <f t="shared" si="6"/>
        <v>2919.901785121773</v>
      </c>
      <c r="S190" s="187">
        <v>22000</v>
      </c>
      <c r="T190" s="132">
        <f>S190/P190</f>
        <v>1</v>
      </c>
    </row>
    <row r="191" spans="1:20" ht="15.75">
      <c r="A191" s="34"/>
      <c r="B191" s="34"/>
      <c r="C191" s="34"/>
      <c r="D191" s="55" t="s">
        <v>102</v>
      </c>
      <c r="E191" s="90"/>
      <c r="F191" s="149">
        <v>100000</v>
      </c>
      <c r="G191" s="141">
        <v>0</v>
      </c>
      <c r="H191" s="210"/>
      <c r="I191" s="101">
        <f t="shared" si="5"/>
        <v>6636.140420731303</v>
      </c>
      <c r="J191" s="119">
        <v>50000</v>
      </c>
      <c r="K191" s="222">
        <v>7000</v>
      </c>
      <c r="L191" s="200" t="e">
        <f>J191/#REF!</f>
        <v>#REF!</v>
      </c>
      <c r="M191" s="56"/>
      <c r="N191" s="115"/>
      <c r="O191" s="101">
        <f>P191/7.5345</f>
        <v>14599.508925608865</v>
      </c>
      <c r="P191" s="119">
        <f>P192</f>
        <v>110000</v>
      </c>
      <c r="Q191" s="101">
        <f>P191/J191</f>
        <v>2.2</v>
      </c>
      <c r="R191" s="101">
        <f t="shared" si="6"/>
        <v>14599.508925608865</v>
      </c>
      <c r="S191" s="119">
        <f>S192</f>
        <v>110000</v>
      </c>
      <c r="T191" s="132">
        <f>S191/P191</f>
        <v>1</v>
      </c>
    </row>
    <row r="192" spans="1:20" ht="15.75">
      <c r="A192" s="7" t="s">
        <v>41</v>
      </c>
      <c r="B192" s="7"/>
      <c r="C192" s="7"/>
      <c r="D192" s="38">
        <v>323</v>
      </c>
      <c r="E192" s="87" t="s">
        <v>27</v>
      </c>
      <c r="F192" s="155">
        <f>SUM(F193)</f>
        <v>0</v>
      </c>
      <c r="G192" s="163">
        <f>SUM(G193)</f>
        <v>0</v>
      </c>
      <c r="H192" s="210"/>
      <c r="I192" s="101">
        <f t="shared" si="5"/>
        <v>6636.140420731303</v>
      </c>
      <c r="J192" s="109">
        <v>50000</v>
      </c>
      <c r="K192" s="222">
        <v>7000</v>
      </c>
      <c r="L192" s="200" t="e">
        <f>J192/#REF!</f>
        <v>#REF!</v>
      </c>
      <c r="M192" s="9">
        <v>32</v>
      </c>
      <c r="N192" s="98" t="s">
        <v>11</v>
      </c>
      <c r="O192" s="101">
        <f>P192/7.5345</f>
        <v>14599.508925608865</v>
      </c>
      <c r="P192" s="109">
        <v>110000</v>
      </c>
      <c r="Q192" s="101">
        <f>P192/J192</f>
        <v>2.2</v>
      </c>
      <c r="R192" s="101">
        <f t="shared" si="6"/>
        <v>14599.508925608865</v>
      </c>
      <c r="S192" s="109">
        <v>110000</v>
      </c>
      <c r="T192" s="132">
        <f>S192/P192</f>
        <v>1</v>
      </c>
    </row>
    <row r="193" spans="1:20" ht="15.75">
      <c r="A193" s="32"/>
      <c r="B193" s="33"/>
      <c r="C193" s="33"/>
      <c r="D193" s="55" t="s">
        <v>103</v>
      </c>
      <c r="E193" s="90"/>
      <c r="F193" s="149">
        <v>0</v>
      </c>
      <c r="G193" s="141">
        <v>0</v>
      </c>
      <c r="H193" s="210"/>
      <c r="I193" s="101">
        <f t="shared" si="5"/>
        <v>13272.280841462605</v>
      </c>
      <c r="J193" s="119">
        <v>100000</v>
      </c>
      <c r="K193" s="222">
        <v>13300</v>
      </c>
      <c r="L193" s="200" t="e">
        <f>J193/#REF!</f>
        <v>#REF!</v>
      </c>
      <c r="M193" s="56"/>
      <c r="N193" s="119"/>
      <c r="O193" s="101">
        <f>P193/7.5345</f>
        <v>13272.280841462605</v>
      </c>
      <c r="P193" s="119">
        <f>SUM(P194)</f>
        <v>100000</v>
      </c>
      <c r="Q193" s="101">
        <f>P193/J193</f>
        <v>1</v>
      </c>
      <c r="R193" s="101">
        <f t="shared" si="6"/>
        <v>13272.280841462605</v>
      </c>
      <c r="S193" s="119">
        <f>SUM(S194)</f>
        <v>100000</v>
      </c>
      <c r="T193" s="132">
        <f>S193/P193</f>
        <v>1</v>
      </c>
    </row>
    <row r="194" spans="1:20" ht="15.75">
      <c r="A194" s="7" t="s">
        <v>41</v>
      </c>
      <c r="B194" s="7"/>
      <c r="C194" s="7"/>
      <c r="D194" s="38">
        <v>363</v>
      </c>
      <c r="E194" s="87" t="s">
        <v>69</v>
      </c>
      <c r="F194" s="155">
        <f>SUM(F197)</f>
        <v>0</v>
      </c>
      <c r="G194" s="163">
        <f>SUM(G197)</f>
        <v>0</v>
      </c>
      <c r="H194" s="210"/>
      <c r="I194" s="101">
        <f t="shared" si="5"/>
        <v>13272.280841462605</v>
      </c>
      <c r="J194" s="109">
        <v>100000</v>
      </c>
      <c r="K194" s="222">
        <v>13300</v>
      </c>
      <c r="L194" s="200" t="e">
        <f>J194/#REF!</f>
        <v>#REF!</v>
      </c>
      <c r="M194" s="9">
        <v>36</v>
      </c>
      <c r="N194" s="98" t="s">
        <v>69</v>
      </c>
      <c r="O194" s="101">
        <f>P194/7.5345</f>
        <v>13272.280841462605</v>
      </c>
      <c r="P194" s="109">
        <v>100000</v>
      </c>
      <c r="Q194" s="101">
        <f>P194/J194</f>
        <v>1</v>
      </c>
      <c r="R194" s="101">
        <f t="shared" si="6"/>
        <v>13272.280841462605</v>
      </c>
      <c r="S194" s="109">
        <v>100000</v>
      </c>
      <c r="T194" s="132">
        <f>S194/P194</f>
        <v>1</v>
      </c>
    </row>
    <row r="195" spans="1:20" ht="15.75">
      <c r="A195" s="32"/>
      <c r="B195" s="33"/>
      <c r="C195" s="33"/>
      <c r="D195" s="55" t="s">
        <v>176</v>
      </c>
      <c r="E195" s="90"/>
      <c r="F195" s="149">
        <v>0</v>
      </c>
      <c r="G195" s="141">
        <v>0</v>
      </c>
      <c r="H195" s="210"/>
      <c r="I195" s="101">
        <f t="shared" si="5"/>
        <v>18581.193178047648</v>
      </c>
      <c r="J195" s="119">
        <v>140000</v>
      </c>
      <c r="K195" s="222">
        <v>18500</v>
      </c>
      <c r="L195" s="200"/>
      <c r="M195" s="56"/>
      <c r="N195" s="119"/>
      <c r="O195" s="101">
        <f>P195/7.5345</f>
        <v>0</v>
      </c>
      <c r="P195" s="119">
        <f>SUM(P196)</f>
        <v>0</v>
      </c>
      <c r="Q195" s="101">
        <f>P195/J195</f>
        <v>0</v>
      </c>
      <c r="R195" s="101">
        <f t="shared" si="6"/>
        <v>0</v>
      </c>
      <c r="S195" s="119">
        <f>SUM(S196)</f>
        <v>0</v>
      </c>
      <c r="T195" s="132" t="e">
        <f>S195/P195</f>
        <v>#DIV/0!</v>
      </c>
    </row>
    <row r="196" spans="1:20" ht="15.75">
      <c r="A196" s="7"/>
      <c r="B196" s="7"/>
      <c r="C196" s="7"/>
      <c r="D196" s="38">
        <v>363</v>
      </c>
      <c r="E196" s="87" t="s">
        <v>69</v>
      </c>
      <c r="F196" s="155"/>
      <c r="G196" s="163"/>
      <c r="H196" s="210"/>
      <c r="I196" s="101">
        <f t="shared" si="5"/>
        <v>18581.193178047648</v>
      </c>
      <c r="J196" s="109">
        <v>140000</v>
      </c>
      <c r="K196" s="222">
        <v>18500</v>
      </c>
      <c r="L196" s="200"/>
      <c r="M196" s="9"/>
      <c r="N196" s="98"/>
      <c r="O196" s="101">
        <f>P196/7.5345</f>
        <v>0</v>
      </c>
      <c r="P196" s="109"/>
      <c r="Q196" s="101">
        <f>P196/J196</f>
        <v>0</v>
      </c>
      <c r="R196" s="101">
        <f t="shared" si="6"/>
        <v>0</v>
      </c>
      <c r="S196" s="109"/>
      <c r="T196" s="132" t="e">
        <f>S196/P196</f>
        <v>#DIV/0!</v>
      </c>
    </row>
    <row r="197" spans="1:20" ht="15.75">
      <c r="A197" s="32"/>
      <c r="B197" s="33"/>
      <c r="C197" s="33"/>
      <c r="D197" s="55" t="s">
        <v>138</v>
      </c>
      <c r="E197" s="90"/>
      <c r="F197" s="149">
        <v>0</v>
      </c>
      <c r="G197" s="141">
        <v>0</v>
      </c>
      <c r="H197" s="210"/>
      <c r="I197" s="101">
        <f t="shared" si="5"/>
        <v>1327.2280841462605</v>
      </c>
      <c r="J197" s="119">
        <v>10000</v>
      </c>
      <c r="K197" s="222">
        <v>1400</v>
      </c>
      <c r="L197" s="200"/>
      <c r="M197" s="56"/>
      <c r="N197" s="119"/>
      <c r="O197" s="101">
        <f>P197/7.5345</f>
        <v>0</v>
      </c>
      <c r="P197" s="119">
        <f>SUM(P198)</f>
        <v>0</v>
      </c>
      <c r="Q197" s="101">
        <f>P197/J197</f>
        <v>0</v>
      </c>
      <c r="R197" s="101">
        <f t="shared" si="6"/>
        <v>0</v>
      </c>
      <c r="S197" s="119">
        <f>SUM(S198)</f>
        <v>0</v>
      </c>
      <c r="T197" s="132" t="e">
        <f>S197/P197</f>
        <v>#DIV/0!</v>
      </c>
    </row>
    <row r="198" spans="1:20" ht="15.75">
      <c r="A198" s="7" t="s">
        <v>41</v>
      </c>
      <c r="B198" s="7"/>
      <c r="C198" s="7"/>
      <c r="D198" s="49">
        <v>426</v>
      </c>
      <c r="E198" s="89" t="s">
        <v>50</v>
      </c>
      <c r="F198" s="155" t="e">
        <f>SUM(#REF!)</f>
        <v>#REF!</v>
      </c>
      <c r="G198" s="163" t="e">
        <f>SUM(#REF!)</f>
        <v>#REF!</v>
      </c>
      <c r="H198" s="210"/>
      <c r="I198" s="101">
        <f t="shared" si="5"/>
        <v>1327.2280841462605</v>
      </c>
      <c r="J198" s="109">
        <v>10000</v>
      </c>
      <c r="K198" s="222">
        <v>1400</v>
      </c>
      <c r="L198" s="200"/>
      <c r="M198" s="9">
        <v>42</v>
      </c>
      <c r="N198" s="98" t="s">
        <v>39</v>
      </c>
      <c r="O198" s="101">
        <f>P198/7.5345</f>
        <v>0</v>
      </c>
      <c r="P198" s="109">
        <v>0</v>
      </c>
      <c r="Q198" s="101">
        <f>P198/J198</f>
        <v>0</v>
      </c>
      <c r="R198" s="101">
        <f t="shared" si="6"/>
        <v>0</v>
      </c>
      <c r="S198" s="109">
        <v>0</v>
      </c>
      <c r="T198" s="132" t="e">
        <f>S198/P198</f>
        <v>#DIV/0!</v>
      </c>
    </row>
    <row r="199" spans="1:20" ht="15.75">
      <c r="A199" s="32"/>
      <c r="B199" s="33"/>
      <c r="C199" s="33"/>
      <c r="D199" s="55" t="s">
        <v>168</v>
      </c>
      <c r="E199" s="90"/>
      <c r="F199" s="149"/>
      <c r="G199" s="141">
        <v>0</v>
      </c>
      <c r="H199" s="210"/>
      <c r="I199" s="101">
        <f t="shared" si="5"/>
        <v>15936.249253434202</v>
      </c>
      <c r="J199" s="119">
        <v>120071.67</v>
      </c>
      <c r="K199" s="222">
        <v>16000</v>
      </c>
      <c r="L199" s="200" t="e">
        <f>J199/#REF!</f>
        <v>#REF!</v>
      </c>
      <c r="M199" s="56"/>
      <c r="N199" s="119"/>
      <c r="O199" s="101">
        <f>P199/7.5345</f>
        <v>13272.280841462605</v>
      </c>
      <c r="P199" s="119">
        <f>SUM(P200)</f>
        <v>100000</v>
      </c>
      <c r="Q199" s="101">
        <f>P199/J199</f>
        <v>0.8328359220788717</v>
      </c>
      <c r="R199" s="101">
        <f t="shared" si="6"/>
        <v>13272.280841462605</v>
      </c>
      <c r="S199" s="119">
        <f>SUM(S200)</f>
        <v>100000</v>
      </c>
      <c r="T199" s="132">
        <f>S199/P199</f>
        <v>1</v>
      </c>
    </row>
    <row r="200" spans="1:20" ht="15.75">
      <c r="A200" s="7" t="s">
        <v>41</v>
      </c>
      <c r="B200" s="7"/>
      <c r="C200" s="7"/>
      <c r="D200" s="38">
        <v>422</v>
      </c>
      <c r="E200" s="87" t="s">
        <v>38</v>
      </c>
      <c r="F200" s="151" t="e">
        <f>F201+F218+F222</f>
        <v>#REF!</v>
      </c>
      <c r="G200" s="158" t="e">
        <f>#REF!/F200</f>
        <v>#REF!</v>
      </c>
      <c r="H200" s="210"/>
      <c r="I200" s="101">
        <f t="shared" si="5"/>
        <v>15936.249253434202</v>
      </c>
      <c r="J200" s="109">
        <v>120071.67</v>
      </c>
      <c r="K200" s="222">
        <v>16000</v>
      </c>
      <c r="L200" s="200" t="e">
        <f>J200/#REF!</f>
        <v>#REF!</v>
      </c>
      <c r="M200" s="9">
        <v>42</v>
      </c>
      <c r="N200" s="98" t="s">
        <v>39</v>
      </c>
      <c r="O200" s="101">
        <f>P200/7.5345</f>
        <v>13272.280841462605</v>
      </c>
      <c r="P200" s="109">
        <v>100000</v>
      </c>
      <c r="Q200" s="101">
        <f>P200/J200</f>
        <v>0.8328359220788717</v>
      </c>
      <c r="R200" s="101">
        <f t="shared" si="6"/>
        <v>13272.280841462605</v>
      </c>
      <c r="S200" s="109">
        <v>100000</v>
      </c>
      <c r="T200" s="132">
        <f>S200/P200</f>
        <v>1</v>
      </c>
    </row>
    <row r="201" spans="1:20" ht="15.75">
      <c r="A201" s="32"/>
      <c r="B201" s="33"/>
      <c r="C201" s="33"/>
      <c r="D201" s="55" t="s">
        <v>158</v>
      </c>
      <c r="E201" s="90"/>
      <c r="F201" s="166" t="e">
        <f>F202+F208+F210+F206+#REF!+F214+F204</f>
        <v>#REF!</v>
      </c>
      <c r="G201" s="170" t="e">
        <f>#REF!/F201</f>
        <v>#REF!</v>
      </c>
      <c r="H201" s="210"/>
      <c r="I201" s="101">
        <f t="shared" si="5"/>
        <v>6636.140420731303</v>
      </c>
      <c r="J201" s="119">
        <v>50000</v>
      </c>
      <c r="K201" s="222">
        <v>6600</v>
      </c>
      <c r="L201" s="200"/>
      <c r="M201" s="56"/>
      <c r="N201" s="119"/>
      <c r="O201" s="101">
        <f>P201/7.5345</f>
        <v>0</v>
      </c>
      <c r="P201" s="119">
        <f>SUM(P202)</f>
        <v>0</v>
      </c>
      <c r="Q201" s="101">
        <f>P201/J201</f>
        <v>0</v>
      </c>
      <c r="R201" s="101">
        <f t="shared" si="6"/>
        <v>0</v>
      </c>
      <c r="S201" s="119">
        <f>SUM(S202)</f>
        <v>0</v>
      </c>
      <c r="T201" s="132" t="e">
        <f>S201/P201</f>
        <v>#DIV/0!</v>
      </c>
    </row>
    <row r="202" spans="1:20" ht="15.75">
      <c r="A202" s="7" t="s">
        <v>41</v>
      </c>
      <c r="B202" s="7"/>
      <c r="C202" s="7"/>
      <c r="D202" s="38">
        <v>412</v>
      </c>
      <c r="E202" s="87" t="s">
        <v>159</v>
      </c>
      <c r="F202" s="155">
        <f>F203</f>
        <v>30000</v>
      </c>
      <c r="G202" s="144" t="e">
        <f>#REF!/F202</f>
        <v>#REF!</v>
      </c>
      <c r="H202" s="210"/>
      <c r="I202" s="101">
        <f t="shared" si="5"/>
        <v>6636.140420731303</v>
      </c>
      <c r="J202" s="109">
        <v>50000</v>
      </c>
      <c r="K202" s="222">
        <v>6600</v>
      </c>
      <c r="L202" s="200"/>
      <c r="M202" s="9">
        <v>41</v>
      </c>
      <c r="N202" s="65" t="s">
        <v>62</v>
      </c>
      <c r="O202" s="101">
        <f>P202/7.5345</f>
        <v>0</v>
      </c>
      <c r="P202" s="109">
        <v>0</v>
      </c>
      <c r="Q202" s="101">
        <f>P202/J202</f>
        <v>0</v>
      </c>
      <c r="R202" s="101">
        <f t="shared" si="6"/>
        <v>0</v>
      </c>
      <c r="S202" s="109">
        <v>0</v>
      </c>
      <c r="T202" s="132" t="e">
        <f>S202/P202</f>
        <v>#DIV/0!</v>
      </c>
    </row>
    <row r="203" spans="1:20" ht="15.75">
      <c r="A203" s="23"/>
      <c r="B203" s="24" t="s">
        <v>70</v>
      </c>
      <c r="C203" s="24"/>
      <c r="D203" s="25"/>
      <c r="E203" s="85"/>
      <c r="F203" s="149">
        <v>30000</v>
      </c>
      <c r="G203" s="141" t="e">
        <f>#REF!/F203</f>
        <v>#REF!</v>
      </c>
      <c r="H203" s="210"/>
      <c r="I203" s="101">
        <f t="shared" si="5"/>
        <v>65034.17612316676</v>
      </c>
      <c r="J203" s="113">
        <f>J204+J219+J223</f>
        <v>490000</v>
      </c>
      <c r="K203" s="233"/>
      <c r="L203" s="200" t="e">
        <f>J203/#REF!</f>
        <v>#REF!</v>
      </c>
      <c r="M203" s="54"/>
      <c r="N203" s="113"/>
      <c r="O203" s="101">
        <f>P203/7.5345</f>
        <v>58421.925807950094</v>
      </c>
      <c r="P203" s="113">
        <f>P204+P219+P223</f>
        <v>440180</v>
      </c>
      <c r="Q203" s="101">
        <f>P203/J203</f>
        <v>0.8983265306122449</v>
      </c>
      <c r="R203" s="101">
        <f t="shared" si="6"/>
        <v>65034.17612316676</v>
      </c>
      <c r="S203" s="113">
        <f>S204+S219+S223</f>
        <v>490000</v>
      </c>
      <c r="T203" s="132">
        <f>S203/P203</f>
        <v>1.1131809714207823</v>
      </c>
    </row>
    <row r="204" spans="1:20" ht="15.75">
      <c r="A204" s="27"/>
      <c r="B204" s="28"/>
      <c r="C204" s="28" t="s">
        <v>104</v>
      </c>
      <c r="D204" s="29"/>
      <c r="E204" s="27"/>
      <c r="F204" s="155"/>
      <c r="G204" s="166" t="e">
        <f>G205+G207+G209+G211+G213+G217</f>
        <v>#REF!</v>
      </c>
      <c r="H204" s="210"/>
      <c r="I204" s="101">
        <f t="shared" si="5"/>
        <v>42471.298692680335</v>
      </c>
      <c r="J204" s="185">
        <f>J205+J207+J209+J211+J213+J215+J217</f>
        <v>320000</v>
      </c>
      <c r="K204" s="234">
        <f>K205+K207+K209+K211+K213+K215+K217</f>
        <v>42800</v>
      </c>
      <c r="L204" s="200" t="e">
        <f>J204/#REF!</f>
        <v>#REF!</v>
      </c>
      <c r="M204" s="53"/>
      <c r="N204" s="114"/>
      <c r="O204" s="101">
        <f>P204/7.5345</f>
        <v>42495.18879819497</v>
      </c>
      <c r="P204" s="185">
        <f>P205+P207+P209+P211+P213+P215+P217</f>
        <v>320180</v>
      </c>
      <c r="Q204" s="101">
        <f>P204/J204</f>
        <v>1.0005625</v>
      </c>
      <c r="R204" s="101">
        <f t="shared" si="6"/>
        <v>49107.43911341164</v>
      </c>
      <c r="S204" s="185">
        <f>S205+S207+S209+S211+S213+S215+S217+S220</f>
        <v>370000</v>
      </c>
      <c r="T204" s="132">
        <f>S204/P204</f>
        <v>1.1555999750140546</v>
      </c>
    </row>
    <row r="205" spans="1:20" ht="15.75">
      <c r="A205" s="32"/>
      <c r="B205" s="33"/>
      <c r="C205" s="33"/>
      <c r="D205" s="34" t="s">
        <v>105</v>
      </c>
      <c r="E205" s="86"/>
      <c r="F205" s="149"/>
      <c r="G205" s="155" t="e">
        <f>SUM(G206:G206)</f>
        <v>#REF!</v>
      </c>
      <c r="H205" s="210"/>
      <c r="I205" s="101">
        <f t="shared" si="5"/>
        <v>5308.912336585042</v>
      </c>
      <c r="J205" s="119">
        <v>40000</v>
      </c>
      <c r="K205" s="222">
        <v>5400</v>
      </c>
      <c r="L205" s="200" t="e">
        <f>J205/#REF!</f>
        <v>#REF!</v>
      </c>
      <c r="M205" s="44"/>
      <c r="N205" s="110"/>
      <c r="O205" s="101">
        <f>P205/7.5345</f>
        <v>7963.368504877562</v>
      </c>
      <c r="P205" s="119">
        <f>SUM(P206)</f>
        <v>60000</v>
      </c>
      <c r="Q205" s="101">
        <f>P205/J205</f>
        <v>1.5</v>
      </c>
      <c r="R205" s="101">
        <f t="shared" si="6"/>
        <v>7963.368504877562</v>
      </c>
      <c r="S205" s="119">
        <f>SUM(S206)</f>
        <v>60000</v>
      </c>
      <c r="T205" s="132">
        <f>S205/P205</f>
        <v>1</v>
      </c>
    </row>
    <row r="206" spans="1:20" ht="15.75">
      <c r="A206" s="7" t="s">
        <v>41</v>
      </c>
      <c r="B206" s="7"/>
      <c r="D206" s="38" t="s">
        <v>49</v>
      </c>
      <c r="E206" s="87" t="s">
        <v>45</v>
      </c>
      <c r="F206" s="155">
        <f>SUM(F207:F207)</f>
        <v>20000</v>
      </c>
      <c r="G206" s="146" t="e">
        <f>G207</f>
        <v>#REF!</v>
      </c>
      <c r="H206" s="210"/>
      <c r="I206" s="101">
        <f t="shared" si="5"/>
        <v>5308.912336585042</v>
      </c>
      <c r="J206" s="147">
        <v>40000</v>
      </c>
      <c r="K206" s="231">
        <v>5400</v>
      </c>
      <c r="L206" s="200" t="e">
        <f>J206/#REF!</f>
        <v>#REF!</v>
      </c>
      <c r="M206" s="9">
        <v>38</v>
      </c>
      <c r="N206" s="98" t="s">
        <v>46</v>
      </c>
      <c r="O206" s="101">
        <f>P206/7.5345</f>
        <v>7963.368504877562</v>
      </c>
      <c r="P206" s="147">
        <v>60000</v>
      </c>
      <c r="Q206" s="101">
        <f>P206/J206</f>
        <v>1.5</v>
      </c>
      <c r="R206" s="101">
        <f t="shared" si="6"/>
        <v>7963.368504877562</v>
      </c>
      <c r="S206" s="147">
        <v>60000</v>
      </c>
      <c r="T206" s="132">
        <f>S206/P206</f>
        <v>1</v>
      </c>
    </row>
    <row r="207" spans="1:20" ht="15.75">
      <c r="A207" s="32"/>
      <c r="B207" s="33"/>
      <c r="C207" s="33"/>
      <c r="D207" s="34" t="s">
        <v>134</v>
      </c>
      <c r="E207" s="86"/>
      <c r="F207" s="149">
        <v>20000</v>
      </c>
      <c r="G207" s="142" t="e">
        <f>#REF!/F207</f>
        <v>#REF!</v>
      </c>
      <c r="H207" s="210"/>
      <c r="I207" s="101">
        <f t="shared" si="5"/>
        <v>1327.2280841462605</v>
      </c>
      <c r="J207" s="155">
        <v>10000</v>
      </c>
      <c r="K207" s="236">
        <v>1400</v>
      </c>
      <c r="L207" s="200"/>
      <c r="M207" s="72"/>
      <c r="N207" s="120"/>
      <c r="O207" s="101">
        <f>P207/7.5345</f>
        <v>0</v>
      </c>
      <c r="P207" s="155">
        <v>0</v>
      </c>
      <c r="Q207" s="101">
        <f>P207/J207</f>
        <v>0</v>
      </c>
      <c r="R207" s="101">
        <f t="shared" si="6"/>
        <v>0</v>
      </c>
      <c r="S207" s="155">
        <v>0</v>
      </c>
      <c r="T207" s="132" t="e">
        <f>S207/P207</f>
        <v>#DIV/0!</v>
      </c>
    </row>
    <row r="208" spans="1:20" ht="15.75">
      <c r="A208" s="7" t="s">
        <v>41</v>
      </c>
      <c r="B208" s="7"/>
      <c r="D208" s="38" t="s">
        <v>49</v>
      </c>
      <c r="E208" s="87" t="s">
        <v>45</v>
      </c>
      <c r="F208" s="172">
        <f>SUM(F209)</f>
        <v>80000</v>
      </c>
      <c r="G208" s="146" t="e">
        <f>G209</f>
        <v>#REF!</v>
      </c>
      <c r="H208" s="210"/>
      <c r="I208" s="101">
        <f t="shared" si="5"/>
        <v>1327.2280841462605</v>
      </c>
      <c r="J208" s="133">
        <v>10000</v>
      </c>
      <c r="K208" s="224">
        <v>1400</v>
      </c>
      <c r="L208" s="200"/>
      <c r="M208" s="9"/>
      <c r="N208" s="98"/>
      <c r="O208" s="101">
        <f>P208/7.5345</f>
        <v>0</v>
      </c>
      <c r="P208" s="133">
        <v>0</v>
      </c>
      <c r="Q208" s="101">
        <f>P208/J208</f>
        <v>0</v>
      </c>
      <c r="R208" s="101">
        <f t="shared" si="6"/>
        <v>0</v>
      </c>
      <c r="S208" s="133">
        <v>0</v>
      </c>
      <c r="T208" s="132" t="e">
        <f>S208/P208</f>
        <v>#DIV/0!</v>
      </c>
    </row>
    <row r="209" spans="1:20" ht="15.75">
      <c r="A209" s="32"/>
      <c r="B209" s="33"/>
      <c r="C209" s="33"/>
      <c r="D209" s="34" t="s">
        <v>106</v>
      </c>
      <c r="E209" s="86"/>
      <c r="F209" s="149">
        <v>80000</v>
      </c>
      <c r="G209" s="142" t="e">
        <f>#REF!/F209</f>
        <v>#REF!</v>
      </c>
      <c r="H209" s="210"/>
      <c r="I209" s="101">
        <f t="shared" si="5"/>
        <v>1327.2280841462605</v>
      </c>
      <c r="J209" s="155">
        <v>10000</v>
      </c>
      <c r="K209" s="236">
        <v>1400</v>
      </c>
      <c r="L209" s="200"/>
      <c r="M209" s="72"/>
      <c r="N209" s="120"/>
      <c r="O209" s="101">
        <f>P209/7.5345</f>
        <v>1327.2280841462605</v>
      </c>
      <c r="P209" s="155">
        <f>SUM(P210)</f>
        <v>10000</v>
      </c>
      <c r="Q209" s="101">
        <f>P209/J209</f>
        <v>1</v>
      </c>
      <c r="R209" s="101">
        <f t="shared" si="6"/>
        <v>1327.2280841462605</v>
      </c>
      <c r="S209" s="155">
        <f>SUM(S210)</f>
        <v>10000</v>
      </c>
      <c r="T209" s="132">
        <f>S209/P209</f>
        <v>1</v>
      </c>
    </row>
    <row r="210" spans="1:20" ht="15.75">
      <c r="A210" s="7" t="s">
        <v>41</v>
      </c>
      <c r="B210" s="7"/>
      <c r="D210" s="38" t="s">
        <v>49</v>
      </c>
      <c r="E210" s="87" t="s">
        <v>45</v>
      </c>
      <c r="F210" s="172">
        <f>SUM(F211)</f>
        <v>10000</v>
      </c>
      <c r="G210" s="144" t="e">
        <f>#REF!/F210</f>
        <v>#REF!</v>
      </c>
      <c r="H210" s="210"/>
      <c r="I210" s="101">
        <f t="shared" si="5"/>
        <v>1327.2280841462605</v>
      </c>
      <c r="J210" s="133">
        <v>10000</v>
      </c>
      <c r="K210" s="224">
        <v>1400</v>
      </c>
      <c r="L210" s="200"/>
      <c r="M210" s="9">
        <v>38</v>
      </c>
      <c r="N210" s="98" t="s">
        <v>46</v>
      </c>
      <c r="O210" s="101">
        <f>P210/7.5345</f>
        <v>1327.2280841462605</v>
      </c>
      <c r="P210" s="133">
        <v>10000</v>
      </c>
      <c r="Q210" s="101">
        <f>P210/J210</f>
        <v>1</v>
      </c>
      <c r="R210" s="101">
        <f t="shared" si="6"/>
        <v>1327.2280841462605</v>
      </c>
      <c r="S210" s="133">
        <v>10000</v>
      </c>
      <c r="T210" s="132">
        <f>S210/P210</f>
        <v>1</v>
      </c>
    </row>
    <row r="211" spans="1:20" ht="15.75">
      <c r="A211" s="34"/>
      <c r="B211" s="34"/>
      <c r="C211" s="33"/>
      <c r="D211" s="73" t="s">
        <v>71</v>
      </c>
      <c r="E211" s="93"/>
      <c r="F211" s="149">
        <v>10000</v>
      </c>
      <c r="G211" s="172">
        <f>SUM(G212)</f>
        <v>0</v>
      </c>
      <c r="H211" s="210"/>
      <c r="I211" s="101">
        <f t="shared" si="5"/>
        <v>1327.2280841462605</v>
      </c>
      <c r="J211" s="155">
        <v>10000</v>
      </c>
      <c r="K211" s="236">
        <v>1400</v>
      </c>
      <c r="L211" s="200"/>
      <c r="M211" s="72"/>
      <c r="N211" s="120"/>
      <c r="O211" s="101">
        <f>P211/7.5345</f>
        <v>0</v>
      </c>
      <c r="P211" s="155">
        <f>SUM(P212)</f>
        <v>0</v>
      </c>
      <c r="Q211" s="101">
        <f>P211/J211</f>
        <v>0</v>
      </c>
      <c r="R211" s="101">
        <f t="shared" si="6"/>
        <v>0</v>
      </c>
      <c r="S211" s="155">
        <f>SUM(S212)</f>
        <v>0</v>
      </c>
      <c r="T211" s="132" t="e">
        <f>S211/P211</f>
        <v>#DIV/0!</v>
      </c>
    </row>
    <row r="212" spans="1:20" ht="15.75">
      <c r="A212" s="7">
        <v>11</v>
      </c>
      <c r="B212" s="7">
        <v>42</v>
      </c>
      <c r="D212" s="38">
        <v>421</v>
      </c>
      <c r="E212" s="87" t="s">
        <v>59</v>
      </c>
      <c r="F212" s="172"/>
      <c r="G212" s="144"/>
      <c r="H212" s="210"/>
      <c r="I212" s="101">
        <f t="shared" si="5"/>
        <v>1327.2280841462605</v>
      </c>
      <c r="J212" s="133">
        <v>10000</v>
      </c>
      <c r="K212" s="224">
        <v>1400</v>
      </c>
      <c r="L212" s="200"/>
      <c r="M212" s="9">
        <v>42</v>
      </c>
      <c r="N212" s="65" t="s">
        <v>148</v>
      </c>
      <c r="O212" s="101">
        <f>P212/7.5345</f>
        <v>0</v>
      </c>
      <c r="P212" s="133">
        <v>0</v>
      </c>
      <c r="Q212" s="101">
        <f>P212/J212</f>
        <v>0</v>
      </c>
      <c r="R212" s="101">
        <f t="shared" si="6"/>
        <v>0</v>
      </c>
      <c r="S212" s="133">
        <v>0</v>
      </c>
      <c r="T212" s="132" t="e">
        <f>S212/P212</f>
        <v>#DIV/0!</v>
      </c>
    </row>
    <row r="213" spans="1:20" ht="15.75" customHeight="1" hidden="1">
      <c r="A213" s="34"/>
      <c r="B213" s="34"/>
      <c r="C213" s="33"/>
      <c r="D213" s="73" t="s">
        <v>107</v>
      </c>
      <c r="E213" s="93"/>
      <c r="F213" s="149">
        <v>100000</v>
      </c>
      <c r="G213" s="141" t="e">
        <f>#REF!/F213</f>
        <v>#REF!</v>
      </c>
      <c r="H213" s="210"/>
      <c r="I213" s="101">
        <f aca="true" t="shared" si="7" ref="I213:I258">J213/7.5345</f>
        <v>0</v>
      </c>
      <c r="J213" s="155"/>
      <c r="K213" s="236"/>
      <c r="L213" s="200"/>
      <c r="M213" s="72"/>
      <c r="N213" s="120"/>
      <c r="O213" s="101">
        <f>P213/7.5345</f>
        <v>23.890105514632687</v>
      </c>
      <c r="P213" s="155">
        <f>SUM(180)</f>
        <v>180</v>
      </c>
      <c r="Q213" s="101" t="e">
        <f>P213/J213</f>
        <v>#DIV/0!</v>
      </c>
      <c r="R213" s="101">
        <f aca="true" t="shared" si="8" ref="R213:R258">S213/7.5345</f>
        <v>0</v>
      </c>
      <c r="S213" s="155">
        <f>SUM(S214)</f>
        <v>0</v>
      </c>
      <c r="T213" s="132">
        <f>S213/P213</f>
        <v>0</v>
      </c>
    </row>
    <row r="214" spans="1:20" ht="15.75" hidden="1">
      <c r="A214" s="7">
        <v>11</v>
      </c>
      <c r="B214" s="7">
        <v>42</v>
      </c>
      <c r="D214" s="38" t="s">
        <v>49</v>
      </c>
      <c r="E214" s="87" t="s">
        <v>45</v>
      </c>
      <c r="F214" s="172">
        <f>SUM(F217)</f>
        <v>50000</v>
      </c>
      <c r="G214" s="146" t="s">
        <v>31</v>
      </c>
      <c r="H214" s="210"/>
      <c r="I214" s="101">
        <f t="shared" si="7"/>
        <v>0</v>
      </c>
      <c r="J214" s="133"/>
      <c r="K214" s="224"/>
      <c r="L214" s="200"/>
      <c r="M214" s="9">
        <v>38</v>
      </c>
      <c r="N214" s="98" t="s">
        <v>46</v>
      </c>
      <c r="O214" s="101">
        <f>P214/7.5345</f>
        <v>0</v>
      </c>
      <c r="P214" s="133">
        <v>0</v>
      </c>
      <c r="Q214" s="101" t="e">
        <f>P214/J214</f>
        <v>#DIV/0!</v>
      </c>
      <c r="R214" s="101">
        <f t="shared" si="8"/>
        <v>0</v>
      </c>
      <c r="S214" s="133">
        <v>0</v>
      </c>
      <c r="T214" s="132" t="e">
        <f>S214/P214</f>
        <v>#DIV/0!</v>
      </c>
    </row>
    <row r="215" spans="1:20" ht="15.75">
      <c r="A215" s="32"/>
      <c r="B215" s="33"/>
      <c r="C215" s="33"/>
      <c r="D215" s="34" t="s">
        <v>169</v>
      </c>
      <c r="E215" s="86"/>
      <c r="F215" s="149"/>
      <c r="G215" s="155"/>
      <c r="H215" s="210"/>
      <c r="I215" s="101">
        <f t="shared" si="7"/>
        <v>26544.56168292521</v>
      </c>
      <c r="J215" s="119">
        <v>200000</v>
      </c>
      <c r="K215" s="222">
        <v>26500</v>
      </c>
      <c r="L215" s="200"/>
      <c r="M215" s="44"/>
      <c r="N215" s="110"/>
      <c r="O215" s="101">
        <f>P215/7.5345</f>
        <v>26544.56168292521</v>
      </c>
      <c r="P215" s="119">
        <v>200000</v>
      </c>
      <c r="Q215" s="101">
        <f>P215/J215</f>
        <v>1</v>
      </c>
      <c r="R215" s="101">
        <f t="shared" si="8"/>
        <v>26544.56168292521</v>
      </c>
      <c r="S215" s="119">
        <v>200000</v>
      </c>
      <c r="T215" s="132">
        <f>S215/P215</f>
        <v>1</v>
      </c>
    </row>
    <row r="216" spans="1:20" ht="15.75">
      <c r="A216" s="7">
        <v>11</v>
      </c>
      <c r="B216" s="7">
        <v>42</v>
      </c>
      <c r="D216" s="38" t="s">
        <v>60</v>
      </c>
      <c r="E216" s="87" t="s">
        <v>59</v>
      </c>
      <c r="F216" s="172" t="e">
        <f>SUM(#REF!)</f>
        <v>#REF!</v>
      </c>
      <c r="G216" s="144" t="e">
        <f>#REF!/F216</f>
        <v>#REF!</v>
      </c>
      <c r="H216" s="210"/>
      <c r="I216" s="101">
        <f t="shared" si="7"/>
        <v>26544.56168292521</v>
      </c>
      <c r="J216" s="133">
        <v>200000</v>
      </c>
      <c r="K216" s="224">
        <v>26500</v>
      </c>
      <c r="L216" s="200"/>
      <c r="M216" s="9">
        <v>42</v>
      </c>
      <c r="N216" s="98" t="s">
        <v>39</v>
      </c>
      <c r="O216" s="101">
        <f>P216/7.5345</f>
        <v>26544.56168292521</v>
      </c>
      <c r="P216" s="133">
        <v>200000</v>
      </c>
      <c r="Q216" s="101">
        <f>P216/J216</f>
        <v>1</v>
      </c>
      <c r="R216" s="101">
        <f t="shared" si="8"/>
        <v>26544.56168292521</v>
      </c>
      <c r="S216" s="133">
        <v>200000</v>
      </c>
      <c r="T216" s="132">
        <f>S216/P216</f>
        <v>1</v>
      </c>
    </row>
    <row r="217" spans="1:20" ht="15.75">
      <c r="A217" s="34"/>
      <c r="B217" s="34"/>
      <c r="C217" s="33"/>
      <c r="D217" s="73" t="s">
        <v>131</v>
      </c>
      <c r="E217" s="93"/>
      <c r="F217" s="149">
        <v>50000</v>
      </c>
      <c r="G217" s="142" t="s">
        <v>31</v>
      </c>
      <c r="H217" s="210"/>
      <c r="I217" s="101">
        <f t="shared" si="7"/>
        <v>6636.140420731303</v>
      </c>
      <c r="J217" s="155">
        <v>50000</v>
      </c>
      <c r="K217" s="236">
        <v>6700</v>
      </c>
      <c r="L217" s="200"/>
      <c r="M217" s="72"/>
      <c r="N217" s="120"/>
      <c r="O217" s="101">
        <f>P217/7.5345</f>
        <v>6636.140420731303</v>
      </c>
      <c r="P217" s="155">
        <f>SUM(P218)</f>
        <v>50000</v>
      </c>
      <c r="Q217" s="101">
        <f>P217/J217</f>
        <v>1</v>
      </c>
      <c r="R217" s="101">
        <f t="shared" si="8"/>
        <v>6636.140420731303</v>
      </c>
      <c r="S217" s="155">
        <f>SUM(S218)</f>
        <v>50000</v>
      </c>
      <c r="T217" s="132">
        <f>S217/P217</f>
        <v>1</v>
      </c>
    </row>
    <row r="218" spans="1:20" ht="15.75">
      <c r="A218" s="7">
        <v>11</v>
      </c>
      <c r="B218" s="7">
        <v>42</v>
      </c>
      <c r="D218" s="38" t="s">
        <v>49</v>
      </c>
      <c r="E218" s="87" t="s">
        <v>45</v>
      </c>
      <c r="F218" s="166">
        <f>F219</f>
        <v>100000</v>
      </c>
      <c r="G218" s="170" t="e">
        <f>G219</f>
        <v>#REF!</v>
      </c>
      <c r="H218" s="210"/>
      <c r="I218" s="101">
        <f t="shared" si="7"/>
        <v>6636.140420731303</v>
      </c>
      <c r="J218" s="133">
        <v>50000</v>
      </c>
      <c r="K218" s="224">
        <v>6700</v>
      </c>
      <c r="L218" s="200"/>
      <c r="M218" s="9">
        <v>38</v>
      </c>
      <c r="N218" s="98" t="s">
        <v>46</v>
      </c>
      <c r="O218" s="101">
        <f>P218/7.5345</f>
        <v>6636.140420731303</v>
      </c>
      <c r="P218" s="133">
        <v>50000</v>
      </c>
      <c r="Q218" s="101">
        <f>P218/J218</f>
        <v>1</v>
      </c>
      <c r="R218" s="101">
        <f t="shared" si="8"/>
        <v>6636.140420731303</v>
      </c>
      <c r="S218" s="133">
        <v>50000</v>
      </c>
      <c r="T218" s="132">
        <f>S218/P218</f>
        <v>1</v>
      </c>
    </row>
    <row r="219" spans="1:20" ht="15.75">
      <c r="A219" s="70"/>
      <c r="B219" s="70"/>
      <c r="C219" s="28" t="s">
        <v>109</v>
      </c>
      <c r="D219" s="29"/>
      <c r="E219" s="27"/>
      <c r="F219" s="155">
        <f>SUM(F220:F221)</f>
        <v>100000</v>
      </c>
      <c r="G219" s="163" t="e">
        <f>#REF!/F219</f>
        <v>#REF!</v>
      </c>
      <c r="H219" s="210"/>
      <c r="I219" s="101">
        <f t="shared" si="7"/>
        <v>6636.140420731303</v>
      </c>
      <c r="J219" s="189">
        <f>J220</f>
        <v>50000</v>
      </c>
      <c r="K219" s="237">
        <v>6600</v>
      </c>
      <c r="L219" s="200">
        <v>2</v>
      </c>
      <c r="M219" s="53"/>
      <c r="N219" s="114"/>
      <c r="O219" s="101">
        <f>P219/7.5345</f>
        <v>6636.140420731303</v>
      </c>
      <c r="P219" s="189">
        <f>P220</f>
        <v>50000</v>
      </c>
      <c r="Q219" s="101">
        <f>P219/J219</f>
        <v>1</v>
      </c>
      <c r="R219" s="101">
        <f t="shared" si="8"/>
        <v>6636.140420731303</v>
      </c>
      <c r="S219" s="189">
        <f>S220</f>
        <v>50000</v>
      </c>
      <c r="T219" s="132">
        <f>S219/P219</f>
        <v>1</v>
      </c>
    </row>
    <row r="220" spans="1:24" s="51" customFormat="1" ht="15.75">
      <c r="A220" s="34"/>
      <c r="B220" s="34"/>
      <c r="C220" s="33"/>
      <c r="D220" s="34" t="s">
        <v>108</v>
      </c>
      <c r="E220" s="86"/>
      <c r="F220" s="173">
        <v>0</v>
      </c>
      <c r="G220" s="169" t="s">
        <v>31</v>
      </c>
      <c r="H220" s="210"/>
      <c r="I220" s="101">
        <f t="shared" si="7"/>
        <v>6636.140420731303</v>
      </c>
      <c r="J220" s="155">
        <v>50000</v>
      </c>
      <c r="K220" s="240">
        <v>6600</v>
      </c>
      <c r="L220" s="200" t="e">
        <f>J220/#REF!</f>
        <v>#REF!</v>
      </c>
      <c r="M220" s="72"/>
      <c r="N220" s="120"/>
      <c r="O220" s="101">
        <f>P220/7.5345</f>
        <v>6636.140420731303</v>
      </c>
      <c r="P220" s="155">
        <f>SUM(P221:P222)</f>
        <v>50000</v>
      </c>
      <c r="Q220" s="101">
        <f>P220/J220</f>
        <v>1</v>
      </c>
      <c r="R220" s="101">
        <f t="shared" si="8"/>
        <v>6636.140420731303</v>
      </c>
      <c r="S220" s="155">
        <f>SUM(S221:S222)</f>
        <v>50000</v>
      </c>
      <c r="T220" s="132">
        <f>S220/P220</f>
        <v>1</v>
      </c>
      <c r="W220" s="52"/>
      <c r="X220" s="52"/>
    </row>
    <row r="221" spans="1:20" ht="15.75">
      <c r="A221" s="47">
        <v>11</v>
      </c>
      <c r="B221" s="64"/>
      <c r="C221" s="64"/>
      <c r="D221" s="74">
        <v>381</v>
      </c>
      <c r="E221" s="94" t="s">
        <v>177</v>
      </c>
      <c r="F221" s="173">
        <v>100000</v>
      </c>
      <c r="G221" s="165" t="e">
        <f>#REF!/F221</f>
        <v>#REF!</v>
      </c>
      <c r="H221" s="210"/>
      <c r="I221" s="101">
        <f t="shared" si="7"/>
        <v>3318.0702103656513</v>
      </c>
      <c r="J221" s="190">
        <v>25000</v>
      </c>
      <c r="K221" s="238">
        <v>3300</v>
      </c>
      <c r="L221" s="200"/>
      <c r="M221" s="57">
        <v>37</v>
      </c>
      <c r="N221" s="116" t="s">
        <v>185</v>
      </c>
      <c r="O221" s="101">
        <f>P221/7.5345</f>
        <v>3318.0702103656513</v>
      </c>
      <c r="P221" s="190">
        <v>25000</v>
      </c>
      <c r="Q221" s="101">
        <f>P221/J221</f>
        <v>1</v>
      </c>
      <c r="R221" s="101">
        <f t="shared" si="8"/>
        <v>3318.0702103656513</v>
      </c>
      <c r="S221" s="190">
        <v>25000</v>
      </c>
      <c r="T221" s="132">
        <f>S221/P221</f>
        <v>1</v>
      </c>
    </row>
    <row r="222" spans="1:20" ht="15.75">
      <c r="A222" s="7">
        <v>11.42</v>
      </c>
      <c r="B222" s="7"/>
      <c r="D222" s="38" t="s">
        <v>49</v>
      </c>
      <c r="E222" s="87" t="s">
        <v>45</v>
      </c>
      <c r="F222" s="166">
        <f>F225+F223</f>
        <v>170000</v>
      </c>
      <c r="G222" s="165" t="e">
        <f>#REF!/F222</f>
        <v>#REF!</v>
      </c>
      <c r="H222" s="210"/>
      <c r="I222" s="101">
        <f t="shared" si="7"/>
        <v>3318.0702103656513</v>
      </c>
      <c r="J222" s="133">
        <v>25000</v>
      </c>
      <c r="K222" s="224">
        <v>3300</v>
      </c>
      <c r="L222" s="200" t="e">
        <f>J222/#REF!</f>
        <v>#REF!</v>
      </c>
      <c r="M222" s="9">
        <v>38</v>
      </c>
      <c r="N222" s="98" t="s">
        <v>46</v>
      </c>
      <c r="O222" s="101">
        <f>P222/7.5345</f>
        <v>3318.0702103656513</v>
      </c>
      <c r="P222" s="133">
        <v>25000</v>
      </c>
      <c r="Q222" s="101">
        <f>P222/J222</f>
        <v>1</v>
      </c>
      <c r="R222" s="101">
        <f t="shared" si="8"/>
        <v>3318.0702103656513</v>
      </c>
      <c r="S222" s="133">
        <v>25000</v>
      </c>
      <c r="T222" s="132">
        <f>S222/P222</f>
        <v>1</v>
      </c>
    </row>
    <row r="223" spans="1:20" ht="15.75">
      <c r="A223" s="70"/>
      <c r="B223" s="70"/>
      <c r="C223" s="28" t="s">
        <v>110</v>
      </c>
      <c r="D223" s="29"/>
      <c r="E223" s="27"/>
      <c r="F223" s="155">
        <f>SUM(F224:F224)</f>
        <v>100000</v>
      </c>
      <c r="G223" s="163" t="e">
        <f>#REF!/F223</f>
        <v>#REF!</v>
      </c>
      <c r="H223" s="210"/>
      <c r="I223" s="101">
        <f t="shared" si="7"/>
        <v>15926.737009755125</v>
      </c>
      <c r="J223" s="189">
        <f>J224+J226</f>
        <v>120000</v>
      </c>
      <c r="K223" s="189">
        <f>K224+K226</f>
        <v>16500</v>
      </c>
      <c r="L223" s="200" t="e">
        <f>J223/#REF!</f>
        <v>#REF!</v>
      </c>
      <c r="M223" s="53"/>
      <c r="N223" s="114"/>
      <c r="O223" s="101">
        <f>P223/7.5345</f>
        <v>9290.596589023824</v>
      </c>
      <c r="P223" s="189">
        <f>P224+P226</f>
        <v>70000</v>
      </c>
      <c r="Q223" s="101">
        <f>P223/J223</f>
        <v>0.5833333333333334</v>
      </c>
      <c r="R223" s="101">
        <f t="shared" si="8"/>
        <v>9290.596589023824</v>
      </c>
      <c r="S223" s="189">
        <f>S224+S226</f>
        <v>70000</v>
      </c>
      <c r="T223" s="132">
        <f>S223/P223</f>
        <v>1</v>
      </c>
    </row>
    <row r="224" spans="1:20" ht="15.75">
      <c r="A224" s="34"/>
      <c r="B224" s="34"/>
      <c r="C224" s="33"/>
      <c r="D224" s="34" t="s">
        <v>111</v>
      </c>
      <c r="E224" s="86"/>
      <c r="F224" s="149">
        <v>100000</v>
      </c>
      <c r="G224" s="165" t="e">
        <f>#REF!/F224</f>
        <v>#REF!</v>
      </c>
      <c r="H224" s="210"/>
      <c r="I224" s="101">
        <f t="shared" si="7"/>
        <v>6636.140420731303</v>
      </c>
      <c r="J224" s="155">
        <v>50000</v>
      </c>
      <c r="K224" s="236">
        <v>6500</v>
      </c>
      <c r="L224" s="200" t="e">
        <f>J224/#REF!</f>
        <v>#REF!</v>
      </c>
      <c r="M224" s="72"/>
      <c r="N224" s="120"/>
      <c r="O224" s="101">
        <f>P224/7.5345</f>
        <v>6636.140420731303</v>
      </c>
      <c r="P224" s="155">
        <f>SUM(P225:P225)</f>
        <v>50000</v>
      </c>
      <c r="Q224" s="101">
        <f>P224/J224</f>
        <v>1</v>
      </c>
      <c r="R224" s="101">
        <f t="shared" si="8"/>
        <v>6636.140420731303</v>
      </c>
      <c r="S224" s="155">
        <f>SUM(S225:S225)</f>
        <v>50000</v>
      </c>
      <c r="T224" s="132">
        <f>S224/P224</f>
        <v>1</v>
      </c>
    </row>
    <row r="225" spans="1:20" ht="15.75">
      <c r="A225" s="7">
        <v>11</v>
      </c>
      <c r="B225" s="7"/>
      <c r="D225" s="38" t="s">
        <v>49</v>
      </c>
      <c r="E225" s="87" t="s">
        <v>45</v>
      </c>
      <c r="F225" s="155">
        <f>SUM(F226:F226)</f>
        <v>70000</v>
      </c>
      <c r="G225" s="160" t="s">
        <v>31</v>
      </c>
      <c r="H225" s="210"/>
      <c r="I225" s="101">
        <f t="shared" si="7"/>
        <v>6636.140420731303</v>
      </c>
      <c r="J225" s="109">
        <v>50000</v>
      </c>
      <c r="K225" s="222">
        <v>6500</v>
      </c>
      <c r="L225" s="200" t="e">
        <f>J225/#REF!</f>
        <v>#REF!</v>
      </c>
      <c r="M225" s="9">
        <v>38</v>
      </c>
      <c r="N225" s="98" t="s">
        <v>46</v>
      </c>
      <c r="O225" s="101">
        <f>P225/7.5345</f>
        <v>6636.140420731303</v>
      </c>
      <c r="P225" s="109">
        <v>50000</v>
      </c>
      <c r="Q225" s="101">
        <f>P225/J225</f>
        <v>1</v>
      </c>
      <c r="R225" s="101">
        <f t="shared" si="8"/>
        <v>6636.140420731303</v>
      </c>
      <c r="S225" s="109">
        <v>50000</v>
      </c>
      <c r="T225" s="132">
        <f>S225/P225</f>
        <v>1</v>
      </c>
    </row>
    <row r="226" spans="1:20" ht="15.75">
      <c r="A226" s="34"/>
      <c r="B226" s="34"/>
      <c r="C226" s="33"/>
      <c r="D226" s="34" t="s">
        <v>112</v>
      </c>
      <c r="E226" s="86"/>
      <c r="F226" s="149">
        <v>70000</v>
      </c>
      <c r="G226" s="169" t="s">
        <v>31</v>
      </c>
      <c r="H226" s="210"/>
      <c r="I226" s="101">
        <f t="shared" si="7"/>
        <v>9290.596589023824</v>
      </c>
      <c r="J226" s="155">
        <v>70000</v>
      </c>
      <c r="K226" s="236">
        <v>10000</v>
      </c>
      <c r="L226" s="200" t="e">
        <f>J226/#REF!</f>
        <v>#REF!</v>
      </c>
      <c r="M226" s="72"/>
      <c r="N226" s="120"/>
      <c r="O226" s="101">
        <f>P226/7.5345</f>
        <v>2654.456168292521</v>
      </c>
      <c r="P226" s="155">
        <f>SUM(P227:P227)</f>
        <v>20000</v>
      </c>
      <c r="Q226" s="101">
        <f>P226/J226</f>
        <v>0.2857142857142857</v>
      </c>
      <c r="R226" s="101">
        <f t="shared" si="8"/>
        <v>2654.456168292521</v>
      </c>
      <c r="S226" s="155">
        <f>SUM(S227:S227)</f>
        <v>20000</v>
      </c>
      <c r="T226" s="132">
        <f>S226/P226</f>
        <v>1</v>
      </c>
    </row>
    <row r="227" spans="1:20" ht="15.75">
      <c r="A227" s="7" t="s">
        <v>72</v>
      </c>
      <c r="B227" s="7"/>
      <c r="D227" s="38" t="s">
        <v>49</v>
      </c>
      <c r="E227" s="87" t="s">
        <v>45</v>
      </c>
      <c r="F227" s="151" t="e">
        <f>F228</f>
        <v>#REF!</v>
      </c>
      <c r="G227" s="158" t="e">
        <f>#REF!/F227</f>
        <v>#REF!</v>
      </c>
      <c r="H227" s="210"/>
      <c r="I227" s="101">
        <f t="shared" si="7"/>
        <v>9290.596589023824</v>
      </c>
      <c r="J227" s="109">
        <v>70000</v>
      </c>
      <c r="K227" s="222">
        <v>10000</v>
      </c>
      <c r="L227" s="200" t="e">
        <f>J227/#REF!</f>
        <v>#REF!</v>
      </c>
      <c r="M227" s="9">
        <v>38</v>
      </c>
      <c r="N227" s="98" t="s">
        <v>46</v>
      </c>
      <c r="O227" s="101">
        <f>P227/7.5345</f>
        <v>2654.456168292521</v>
      </c>
      <c r="P227" s="109">
        <v>20000</v>
      </c>
      <c r="Q227" s="101">
        <f>P227/J227</f>
        <v>0.2857142857142857</v>
      </c>
      <c r="R227" s="101">
        <f t="shared" si="8"/>
        <v>2654.456168292521</v>
      </c>
      <c r="S227" s="109">
        <v>20000</v>
      </c>
      <c r="T227" s="132">
        <f>S227/P227</f>
        <v>1</v>
      </c>
    </row>
    <row r="228" spans="1:20" ht="15.75">
      <c r="A228" s="23"/>
      <c r="B228" s="24" t="s">
        <v>73</v>
      </c>
      <c r="C228" s="24"/>
      <c r="D228" s="25"/>
      <c r="E228" s="85"/>
      <c r="F228" s="166" t="e">
        <f>F231+F229+F233+F239+#REF!+F243</f>
        <v>#REF!</v>
      </c>
      <c r="G228" s="170" t="e">
        <f>#REF!/F228</f>
        <v>#REF!</v>
      </c>
      <c r="H228" s="210"/>
      <c r="I228" s="101">
        <f t="shared" si="7"/>
        <v>219656.2479262061</v>
      </c>
      <c r="J228" s="113">
        <f>J229</f>
        <v>1655000</v>
      </c>
      <c r="K228" s="233"/>
      <c r="L228" s="200" t="e">
        <f>J228/#REF!</f>
        <v>#REF!</v>
      </c>
      <c r="M228" s="54"/>
      <c r="N228" s="113"/>
      <c r="O228" s="101">
        <f>P228/7.5345</f>
        <v>210100.20572035303</v>
      </c>
      <c r="P228" s="113">
        <f>P229</f>
        <v>1583000</v>
      </c>
      <c r="Q228" s="101">
        <f>P228/J228</f>
        <v>0.9564954682779456</v>
      </c>
      <c r="R228" s="101">
        <f t="shared" si="8"/>
        <v>210100.20572035303</v>
      </c>
      <c r="S228" s="113">
        <f>S229</f>
        <v>1583000</v>
      </c>
      <c r="T228" s="132">
        <f>S228/P228</f>
        <v>1</v>
      </c>
    </row>
    <row r="229" spans="1:20" ht="15.75">
      <c r="A229" s="27"/>
      <c r="B229" s="28"/>
      <c r="C229" s="28" t="s">
        <v>113</v>
      </c>
      <c r="D229" s="29"/>
      <c r="E229" s="27"/>
      <c r="F229" s="155">
        <f>SUM(F230:F230)</f>
        <v>500000</v>
      </c>
      <c r="G229" s="144" t="e">
        <f>#REF!/F229</f>
        <v>#REF!</v>
      </c>
      <c r="H229" s="210"/>
      <c r="I229" s="101">
        <f t="shared" si="7"/>
        <v>219656.2479262061</v>
      </c>
      <c r="J229" s="185">
        <f>J230+J232+J238+J242+J240+J234+J236</f>
        <v>1655000</v>
      </c>
      <c r="K229" s="185">
        <f>K230+K232+K238+K242+K240+K234+K236</f>
        <v>224500</v>
      </c>
      <c r="L229" s="200" t="e">
        <f>J229/#REF!</f>
        <v>#REF!</v>
      </c>
      <c r="M229" s="53"/>
      <c r="N229" s="114"/>
      <c r="O229" s="101">
        <f>P229/7.5345</f>
        <v>210100.20572035303</v>
      </c>
      <c r="P229" s="185">
        <f>P230+P232+P238+P242</f>
        <v>1583000</v>
      </c>
      <c r="Q229" s="101">
        <f>P229/J229</f>
        <v>0.9564954682779456</v>
      </c>
      <c r="R229" s="101">
        <f t="shared" si="8"/>
        <v>210100.20572035303</v>
      </c>
      <c r="S229" s="185">
        <f>S230+S232+S238+S242</f>
        <v>1583000</v>
      </c>
      <c r="T229" s="132">
        <f>S229/P229</f>
        <v>1</v>
      </c>
    </row>
    <row r="230" spans="1:20" ht="15.75">
      <c r="A230" s="34"/>
      <c r="B230" s="34"/>
      <c r="C230" s="33"/>
      <c r="D230" s="34" t="s">
        <v>114</v>
      </c>
      <c r="E230" s="86"/>
      <c r="F230" s="147">
        <v>500000</v>
      </c>
      <c r="G230" s="141" t="e">
        <f>#REF!/F230</f>
        <v>#REF!</v>
      </c>
      <c r="H230" s="210"/>
      <c r="I230" s="101">
        <f t="shared" si="7"/>
        <v>66361.40420731303</v>
      </c>
      <c r="J230" s="191">
        <v>500000</v>
      </c>
      <c r="K230" s="230">
        <v>66500</v>
      </c>
      <c r="L230" s="200" t="e">
        <f>J230/#REF!</f>
        <v>#REF!</v>
      </c>
      <c r="M230" s="72"/>
      <c r="N230" s="120"/>
      <c r="O230" s="101">
        <f>P230/7.5345</f>
        <v>98878.4922688964</v>
      </c>
      <c r="P230" s="191">
        <f>SUM(P231:P231)</f>
        <v>745000</v>
      </c>
      <c r="Q230" s="101">
        <f>P230/J230</f>
        <v>1.49</v>
      </c>
      <c r="R230" s="101">
        <f t="shared" si="8"/>
        <v>98878.4922688964</v>
      </c>
      <c r="S230" s="191">
        <f>SUM(S231:S231)</f>
        <v>745000</v>
      </c>
      <c r="T230" s="132">
        <f>S230/P230</f>
        <v>1</v>
      </c>
    </row>
    <row r="231" spans="1:20" ht="15.75">
      <c r="A231" s="7" t="s">
        <v>72</v>
      </c>
      <c r="B231" s="7"/>
      <c r="D231" s="38" t="s">
        <v>74</v>
      </c>
      <c r="E231" s="87" t="s">
        <v>75</v>
      </c>
      <c r="F231" s="155">
        <f>SUM(F232)</f>
        <v>50000</v>
      </c>
      <c r="G231" s="144" t="e">
        <f>#REF!/F231</f>
        <v>#REF!</v>
      </c>
      <c r="H231" s="210"/>
      <c r="I231" s="101">
        <f t="shared" si="7"/>
        <v>66361.40420731303</v>
      </c>
      <c r="J231" s="109">
        <v>500000</v>
      </c>
      <c r="K231" s="222">
        <v>66500</v>
      </c>
      <c r="L231" s="200" t="e">
        <f>J231/#REF!</f>
        <v>#REF!</v>
      </c>
      <c r="M231" s="9">
        <v>37</v>
      </c>
      <c r="N231" s="98" t="s">
        <v>76</v>
      </c>
      <c r="O231" s="101">
        <f>P231/7.5345</f>
        <v>98878.4922688964</v>
      </c>
      <c r="P231" s="109">
        <v>745000</v>
      </c>
      <c r="Q231" s="101">
        <f>P231/J231</f>
        <v>1.49</v>
      </c>
      <c r="R231" s="101">
        <f t="shared" si="8"/>
        <v>98878.4922688964</v>
      </c>
      <c r="S231" s="109">
        <v>745000</v>
      </c>
      <c r="T231" s="132">
        <f>S231/P231</f>
        <v>1</v>
      </c>
    </row>
    <row r="232" spans="1:20" ht="15.75">
      <c r="A232" s="34"/>
      <c r="B232" s="34"/>
      <c r="C232" s="33"/>
      <c r="D232" s="34" t="s">
        <v>115</v>
      </c>
      <c r="E232" s="86"/>
      <c r="F232" s="147">
        <v>50000</v>
      </c>
      <c r="G232" s="141" t="e">
        <f>#REF!/F232</f>
        <v>#REF!</v>
      </c>
      <c r="H232" s="210"/>
      <c r="I232" s="101">
        <f t="shared" si="7"/>
        <v>13272.280841462605</v>
      </c>
      <c r="J232" s="191">
        <v>100000</v>
      </c>
      <c r="K232" s="230">
        <v>13300</v>
      </c>
      <c r="L232" s="200" t="e">
        <f>J232/#REF!</f>
        <v>#REF!</v>
      </c>
      <c r="M232" s="72"/>
      <c r="N232" s="120"/>
      <c r="O232" s="101">
        <f>P232/7.5345</f>
        <v>26544.56168292521</v>
      </c>
      <c r="P232" s="191">
        <f>SUM(P233)</f>
        <v>200000</v>
      </c>
      <c r="Q232" s="101">
        <f>P232/J232</f>
        <v>2</v>
      </c>
      <c r="R232" s="101">
        <f t="shared" si="8"/>
        <v>26544.56168292521</v>
      </c>
      <c r="S232" s="191">
        <f>SUM(S233)</f>
        <v>200000</v>
      </c>
      <c r="T232" s="132">
        <f>S232/P232</f>
        <v>1</v>
      </c>
    </row>
    <row r="233" spans="1:20" ht="15.75">
      <c r="A233" s="7" t="s">
        <v>72</v>
      </c>
      <c r="B233" s="7"/>
      <c r="D233" s="38" t="s">
        <v>49</v>
      </c>
      <c r="E233" s="87" t="s">
        <v>45</v>
      </c>
      <c r="F233" s="155">
        <f>SUM(F238)</f>
        <v>200000</v>
      </c>
      <c r="G233" s="144" t="e">
        <f>#REF!/F233</f>
        <v>#REF!</v>
      </c>
      <c r="H233" s="210"/>
      <c r="I233" s="101">
        <f t="shared" si="7"/>
        <v>13272.280841462605</v>
      </c>
      <c r="J233" s="109">
        <v>100000</v>
      </c>
      <c r="K233" s="222">
        <v>13300</v>
      </c>
      <c r="L233" s="200" t="e">
        <f>J233/#REF!</f>
        <v>#REF!</v>
      </c>
      <c r="M233" s="9">
        <v>38</v>
      </c>
      <c r="N233" s="98" t="s">
        <v>46</v>
      </c>
      <c r="O233" s="101">
        <f>P233/7.5345</f>
        <v>26544.56168292521</v>
      </c>
      <c r="P233" s="109">
        <v>200000</v>
      </c>
      <c r="Q233" s="101">
        <f>P233/J233</f>
        <v>2</v>
      </c>
      <c r="R233" s="101">
        <f t="shared" si="8"/>
        <v>26544.56168292521</v>
      </c>
      <c r="S233" s="109">
        <v>200000</v>
      </c>
      <c r="T233" s="132">
        <f>S233/P233</f>
        <v>1</v>
      </c>
    </row>
    <row r="234" spans="1:20" ht="15.75">
      <c r="A234" s="34"/>
      <c r="B234" s="34"/>
      <c r="C234" s="33"/>
      <c r="D234" s="34" t="s">
        <v>178</v>
      </c>
      <c r="E234" s="86"/>
      <c r="F234" s="147">
        <v>200000</v>
      </c>
      <c r="G234" s="141" t="e">
        <f>#REF!/F234</f>
        <v>#REF!</v>
      </c>
      <c r="H234" s="210"/>
      <c r="I234" s="101">
        <f t="shared" si="7"/>
        <v>3981.684252438781</v>
      </c>
      <c r="J234" s="191">
        <v>30000</v>
      </c>
      <c r="K234" s="230">
        <v>4000</v>
      </c>
      <c r="L234" s="200" t="e">
        <f>J234/#REF!</f>
        <v>#REF!</v>
      </c>
      <c r="M234" s="72"/>
      <c r="N234" s="120"/>
      <c r="O234" s="101">
        <f>P234/7.5345</f>
        <v>3981.684252438781</v>
      </c>
      <c r="P234" s="191">
        <v>30000</v>
      </c>
      <c r="Q234" s="101">
        <f>P234/J234</f>
        <v>1</v>
      </c>
      <c r="R234" s="101">
        <f t="shared" si="8"/>
        <v>3981.684252438781</v>
      </c>
      <c r="S234" s="191">
        <v>30000</v>
      </c>
      <c r="T234" s="132">
        <f>S234/P234</f>
        <v>1</v>
      </c>
    </row>
    <row r="235" spans="1:20" ht="15.75">
      <c r="A235" s="7">
        <v>11</v>
      </c>
      <c r="B235" s="7"/>
      <c r="D235" s="38">
        <v>372</v>
      </c>
      <c r="E235" s="87" t="s">
        <v>75</v>
      </c>
      <c r="F235" s="155"/>
      <c r="G235" s="144"/>
      <c r="H235" s="210"/>
      <c r="I235" s="101">
        <f t="shared" si="7"/>
        <v>3981.684252438781</v>
      </c>
      <c r="J235" s="109">
        <v>30000</v>
      </c>
      <c r="K235" s="222">
        <v>4000</v>
      </c>
      <c r="L235" s="200" t="e">
        <f>J235/#REF!</f>
        <v>#REF!</v>
      </c>
      <c r="M235" s="9">
        <v>37</v>
      </c>
      <c r="N235" s="98" t="s">
        <v>76</v>
      </c>
      <c r="O235" s="101">
        <f>P235/7.5345</f>
        <v>3981.684252438781</v>
      </c>
      <c r="P235" s="109">
        <v>30000</v>
      </c>
      <c r="Q235" s="101">
        <f>P235/J235</f>
        <v>1</v>
      </c>
      <c r="R235" s="101">
        <f t="shared" si="8"/>
        <v>3981.684252438781</v>
      </c>
      <c r="S235" s="109">
        <v>30000</v>
      </c>
      <c r="T235" s="132">
        <f>S235/P235</f>
        <v>1</v>
      </c>
    </row>
    <row r="236" spans="1:20" ht="15.75">
      <c r="A236" s="34"/>
      <c r="B236" s="34"/>
      <c r="C236" s="33"/>
      <c r="D236" s="34" t="s">
        <v>189</v>
      </c>
      <c r="E236" s="86"/>
      <c r="F236" s="147">
        <v>200000</v>
      </c>
      <c r="G236" s="141" t="e">
        <f>#REF!/F236</f>
        <v>#REF!</v>
      </c>
      <c r="H236" s="210"/>
      <c r="I236" s="101">
        <f t="shared" si="7"/>
        <v>13272.280841462605</v>
      </c>
      <c r="J236" s="191">
        <v>100000</v>
      </c>
      <c r="K236" s="230">
        <v>15000</v>
      </c>
      <c r="L236" s="200" t="e">
        <f>J236/#REF!</f>
        <v>#REF!</v>
      </c>
      <c r="M236" s="72"/>
      <c r="N236" s="120"/>
      <c r="O236" s="101">
        <f>P236/7.5345</f>
        <v>84013.5377264583</v>
      </c>
      <c r="P236" s="191">
        <v>633000</v>
      </c>
      <c r="Q236" s="101">
        <f>P236/J236</f>
        <v>6.33</v>
      </c>
      <c r="R236" s="101">
        <f t="shared" si="8"/>
        <v>84013.5377264583</v>
      </c>
      <c r="S236" s="191">
        <v>633000</v>
      </c>
      <c r="T236" s="132">
        <f>S236/P236</f>
        <v>1</v>
      </c>
    </row>
    <row r="237" spans="1:20" ht="15.75">
      <c r="A237" s="7">
        <v>11</v>
      </c>
      <c r="B237" s="7">
        <v>42</v>
      </c>
      <c r="C237" s="6">
        <v>53</v>
      </c>
      <c r="D237" s="38"/>
      <c r="E237" s="87"/>
      <c r="F237" s="155"/>
      <c r="G237" s="144"/>
      <c r="H237" s="210"/>
      <c r="I237" s="101">
        <f t="shared" si="7"/>
        <v>13272.280841462605</v>
      </c>
      <c r="J237" s="109">
        <v>100000</v>
      </c>
      <c r="K237" s="222">
        <v>15000</v>
      </c>
      <c r="L237" s="200"/>
      <c r="M237" s="9"/>
      <c r="N237" s="98"/>
      <c r="O237" s="101">
        <f>P237/7.5345</f>
        <v>0</v>
      </c>
      <c r="P237" s="109"/>
      <c r="Q237" s="101"/>
      <c r="R237" s="101">
        <f t="shared" si="8"/>
        <v>0</v>
      </c>
      <c r="S237" s="109"/>
      <c r="T237" s="132"/>
    </row>
    <row r="238" spans="1:20" ht="15.75">
      <c r="A238" s="34"/>
      <c r="B238" s="34"/>
      <c r="C238" s="33"/>
      <c r="D238" s="34" t="s">
        <v>144</v>
      </c>
      <c r="E238" s="86"/>
      <c r="F238" s="147">
        <v>200000</v>
      </c>
      <c r="G238" s="141" t="e">
        <f>#REF!/F238</f>
        <v>#REF!</v>
      </c>
      <c r="H238" s="210"/>
      <c r="I238" s="101">
        <f t="shared" si="7"/>
        <v>99542.10631096954</v>
      </c>
      <c r="J238" s="191">
        <v>750000</v>
      </c>
      <c r="K238" s="230">
        <v>100000</v>
      </c>
      <c r="L238" s="200" t="e">
        <f>J238/#REF!</f>
        <v>#REF!</v>
      </c>
      <c r="M238" s="72"/>
      <c r="N238" s="120"/>
      <c r="O238" s="101">
        <f>P238/7.5345</f>
        <v>84013.5377264583</v>
      </c>
      <c r="P238" s="191">
        <v>633000</v>
      </c>
      <c r="Q238" s="101">
        <f>P238/J238</f>
        <v>0.844</v>
      </c>
      <c r="R238" s="101">
        <f t="shared" si="8"/>
        <v>84013.5377264583</v>
      </c>
      <c r="S238" s="191">
        <v>633000</v>
      </c>
      <c r="T238" s="132">
        <f>S238/P238</f>
        <v>1</v>
      </c>
    </row>
    <row r="239" spans="1:20" ht="15.75">
      <c r="A239" s="36" t="s">
        <v>41</v>
      </c>
      <c r="B239" s="36"/>
      <c r="C239" s="36"/>
      <c r="D239" s="38" t="s">
        <v>49</v>
      </c>
      <c r="E239" s="87" t="s">
        <v>45</v>
      </c>
      <c r="F239" s="155" t="e">
        <f>SUM(#REF!)</f>
        <v>#REF!</v>
      </c>
      <c r="G239" s="144" t="e">
        <f>#REF!/F239</f>
        <v>#REF!</v>
      </c>
      <c r="H239" s="210"/>
      <c r="I239" s="101">
        <f t="shared" si="7"/>
        <v>99542.10631096954</v>
      </c>
      <c r="J239" s="109">
        <v>750000</v>
      </c>
      <c r="K239" s="222">
        <v>100000</v>
      </c>
      <c r="L239" s="200" t="e">
        <f>J239/#REF!</f>
        <v>#REF!</v>
      </c>
      <c r="M239" s="9">
        <v>38</v>
      </c>
      <c r="N239" s="98" t="s">
        <v>46</v>
      </c>
      <c r="O239" s="101">
        <f>P239/7.5345</f>
        <v>84013.5377264583</v>
      </c>
      <c r="P239" s="109">
        <v>633000</v>
      </c>
      <c r="Q239" s="101">
        <f>P239/J239</f>
        <v>0.844</v>
      </c>
      <c r="R239" s="101">
        <f t="shared" si="8"/>
        <v>84013.5377264583</v>
      </c>
      <c r="S239" s="109">
        <v>633000</v>
      </c>
      <c r="T239" s="132">
        <f>S239/P239</f>
        <v>1</v>
      </c>
    </row>
    <row r="240" spans="1:20" ht="15.75">
      <c r="A240" s="34"/>
      <c r="B240" s="34"/>
      <c r="C240" s="33"/>
      <c r="D240" s="34" t="s">
        <v>172</v>
      </c>
      <c r="E240" s="86"/>
      <c r="F240" s="147">
        <v>1500000</v>
      </c>
      <c r="G240" s="142" t="s">
        <v>31</v>
      </c>
      <c r="H240" s="210"/>
      <c r="I240" s="101">
        <f t="shared" si="7"/>
        <v>22562.877430486427</v>
      </c>
      <c r="J240" s="191">
        <v>170000</v>
      </c>
      <c r="K240" s="230">
        <v>25000</v>
      </c>
      <c r="L240" s="200" t="e">
        <f>J240/#REF!</f>
        <v>#REF!</v>
      </c>
      <c r="M240" s="72"/>
      <c r="N240" s="120"/>
      <c r="O240" s="101">
        <f>P240/7.5345</f>
        <v>0</v>
      </c>
      <c r="P240" s="191">
        <f>SUM(P241)</f>
        <v>0</v>
      </c>
      <c r="Q240" s="101">
        <f>P240/J240</f>
        <v>0</v>
      </c>
      <c r="R240" s="101">
        <f t="shared" si="8"/>
        <v>0</v>
      </c>
      <c r="S240" s="191">
        <f>SUM(S241)</f>
        <v>0</v>
      </c>
      <c r="T240" s="132" t="e">
        <f>S240/P240</f>
        <v>#DIV/0!</v>
      </c>
    </row>
    <row r="241" spans="1:20" ht="15.75">
      <c r="A241" s="36"/>
      <c r="B241" s="36"/>
      <c r="C241" s="36"/>
      <c r="D241" s="38">
        <v>42</v>
      </c>
      <c r="E241" s="87" t="s">
        <v>184</v>
      </c>
      <c r="F241" s="147"/>
      <c r="G241" s="142"/>
      <c r="H241" s="210"/>
      <c r="I241" s="101">
        <f t="shared" si="7"/>
        <v>22562.877430486427</v>
      </c>
      <c r="J241" s="109">
        <v>170000</v>
      </c>
      <c r="K241" s="222">
        <v>25000</v>
      </c>
      <c r="L241" s="200" t="e">
        <f>J241/#REF!</f>
        <v>#REF!</v>
      </c>
      <c r="M241" s="9"/>
      <c r="N241" s="98"/>
      <c r="O241" s="101">
        <f>P241/7.5345</f>
        <v>0</v>
      </c>
      <c r="P241" s="109">
        <v>0</v>
      </c>
      <c r="Q241" s="101">
        <f>P241/J241</f>
        <v>0</v>
      </c>
      <c r="R241" s="101">
        <f t="shared" si="8"/>
        <v>0</v>
      </c>
      <c r="S241" s="109">
        <v>0</v>
      </c>
      <c r="T241" s="132" t="e">
        <f>S241/P241</f>
        <v>#DIV/0!</v>
      </c>
    </row>
    <row r="242" spans="1:20" ht="15.75">
      <c r="A242" s="34"/>
      <c r="B242" s="34"/>
      <c r="C242" s="33"/>
      <c r="D242" s="34" t="s">
        <v>116</v>
      </c>
      <c r="E242" s="86"/>
      <c r="F242" s="147">
        <v>1500000</v>
      </c>
      <c r="G242" s="142" t="s">
        <v>31</v>
      </c>
      <c r="H242" s="210"/>
      <c r="I242" s="101">
        <f t="shared" si="7"/>
        <v>663.6140420731302</v>
      </c>
      <c r="J242" s="191">
        <v>5000</v>
      </c>
      <c r="K242" s="230">
        <v>700</v>
      </c>
      <c r="L242" s="200" t="e">
        <f>J242/#REF!</f>
        <v>#REF!</v>
      </c>
      <c r="M242" s="72"/>
      <c r="N242" s="120"/>
      <c r="O242" s="101">
        <f>P242/7.5345</f>
        <v>663.6140420731302</v>
      </c>
      <c r="P242" s="191">
        <f>SUM(P243)</f>
        <v>5000</v>
      </c>
      <c r="Q242" s="101">
        <f>P242/J242</f>
        <v>1</v>
      </c>
      <c r="R242" s="101">
        <f t="shared" si="8"/>
        <v>663.6140420731302</v>
      </c>
      <c r="S242" s="191">
        <f>SUM(S243)</f>
        <v>5000</v>
      </c>
      <c r="T242" s="132">
        <f>S242/P242</f>
        <v>1</v>
      </c>
    </row>
    <row r="243" spans="1:20" ht="15.75">
      <c r="A243" s="36" t="s">
        <v>41</v>
      </c>
      <c r="B243" s="36"/>
      <c r="C243" s="36"/>
      <c r="D243" s="38" t="s">
        <v>49</v>
      </c>
      <c r="E243" s="87" t="s">
        <v>45</v>
      </c>
      <c r="F243" s="155">
        <f>SUM(F244)</f>
        <v>5000</v>
      </c>
      <c r="G243" s="146" t="s">
        <v>31</v>
      </c>
      <c r="H243" s="210"/>
      <c r="I243" s="101">
        <f t="shared" si="7"/>
        <v>663.6140420731302</v>
      </c>
      <c r="J243" s="109">
        <v>5000</v>
      </c>
      <c r="K243" s="222">
        <v>700</v>
      </c>
      <c r="L243" s="200" t="e">
        <f>J243/#REF!</f>
        <v>#REF!</v>
      </c>
      <c r="M243" s="9">
        <v>38</v>
      </c>
      <c r="N243" s="98" t="s">
        <v>46</v>
      </c>
      <c r="O243" s="101">
        <f>P243/7.5345</f>
        <v>663.6140420731302</v>
      </c>
      <c r="P243" s="109">
        <v>5000</v>
      </c>
      <c r="Q243" s="101">
        <f>P243/J243</f>
        <v>1</v>
      </c>
      <c r="R243" s="101">
        <f t="shared" si="8"/>
        <v>663.6140420731302</v>
      </c>
      <c r="S243" s="109">
        <v>5000</v>
      </c>
      <c r="T243" s="132">
        <f>S243/P243</f>
        <v>1</v>
      </c>
    </row>
    <row r="244" spans="1:20" ht="15.75">
      <c r="A244" s="23"/>
      <c r="B244" s="24" t="s">
        <v>77</v>
      </c>
      <c r="C244" s="24"/>
      <c r="D244" s="25"/>
      <c r="E244" s="85"/>
      <c r="F244" s="147">
        <v>5000</v>
      </c>
      <c r="G244" s="142" t="s">
        <v>31</v>
      </c>
      <c r="H244" s="210"/>
      <c r="I244" s="101">
        <f t="shared" si="7"/>
        <v>64370.56208109363</v>
      </c>
      <c r="J244" s="113">
        <f>J245</f>
        <v>485000</v>
      </c>
      <c r="K244" s="233"/>
      <c r="L244" s="200" t="e">
        <f>J244/#REF!</f>
        <v>#REF!</v>
      </c>
      <c r="M244" s="54"/>
      <c r="N244" s="113"/>
      <c r="O244" s="101">
        <f>P244/7.5345</f>
        <v>39816.842524387816</v>
      </c>
      <c r="P244" s="113">
        <f>P245</f>
        <v>300000</v>
      </c>
      <c r="Q244" s="101">
        <f>P244/J244</f>
        <v>0.6185567010309279</v>
      </c>
      <c r="R244" s="101">
        <f t="shared" si="8"/>
        <v>39816.842524387816</v>
      </c>
      <c r="S244" s="113">
        <f>S245</f>
        <v>300000</v>
      </c>
      <c r="T244" s="132">
        <f>S244/P244</f>
        <v>1</v>
      </c>
    </row>
    <row r="245" spans="1:20" ht="15.75">
      <c r="A245" s="27"/>
      <c r="B245" s="28"/>
      <c r="C245" s="28" t="s">
        <v>117</v>
      </c>
      <c r="D245" s="29"/>
      <c r="E245" s="27"/>
      <c r="F245" s="151">
        <f>F248</f>
        <v>1030000</v>
      </c>
      <c r="G245" s="152" t="e">
        <f>#REF!/F245</f>
        <v>#REF!</v>
      </c>
      <c r="H245" s="210"/>
      <c r="I245" s="101">
        <f t="shared" si="7"/>
        <v>64370.56208109363</v>
      </c>
      <c r="J245" s="185">
        <f>J248+J250+J252+J254+J256</f>
        <v>485000</v>
      </c>
      <c r="K245" s="185">
        <f>K248+K250+K252+K254+K256</f>
        <v>64500</v>
      </c>
      <c r="L245" s="200" t="e">
        <f>J245/#REF!</f>
        <v>#REF!</v>
      </c>
      <c r="M245" s="53"/>
      <c r="N245" s="114"/>
      <c r="O245" s="101">
        <f>P245/7.5345</f>
        <v>39816.842524387816</v>
      </c>
      <c r="P245" s="185">
        <f>P248+P250+P252+P254+P256</f>
        <v>300000</v>
      </c>
      <c r="Q245" s="101">
        <f>P245/J245</f>
        <v>0.6185567010309279</v>
      </c>
      <c r="R245" s="101">
        <f t="shared" si="8"/>
        <v>39816.842524387816</v>
      </c>
      <c r="S245" s="185">
        <f>S248+S250+S252+S254+S256</f>
        <v>300000</v>
      </c>
      <c r="T245" s="132">
        <f>S245/P245</f>
        <v>1</v>
      </c>
    </row>
    <row r="246" spans="1:20" ht="15.75">
      <c r="A246" s="34"/>
      <c r="B246" s="34"/>
      <c r="C246" s="33"/>
      <c r="D246" s="55" t="s">
        <v>196</v>
      </c>
      <c r="E246" s="90"/>
      <c r="F246" s="166">
        <f>F249+F251+F253+F247+F255+F257</f>
        <v>380000</v>
      </c>
      <c r="G246" s="154" t="e">
        <f>#REF!/F246</f>
        <v>#REF!</v>
      </c>
      <c r="H246" s="210"/>
      <c r="I246" s="101">
        <v>0</v>
      </c>
      <c r="J246" s="191">
        <v>0</v>
      </c>
      <c r="K246" s="230">
        <v>5000</v>
      </c>
      <c r="L246" s="200" t="e">
        <f>J246/#REF!</f>
        <v>#REF!</v>
      </c>
      <c r="M246" s="72"/>
      <c r="N246" s="120"/>
      <c r="O246" s="101">
        <f>P246/7.5345</f>
        <v>0</v>
      </c>
      <c r="P246" s="191">
        <f>SUM(P247:P247)</f>
        <v>0</v>
      </c>
      <c r="Q246" s="101" t="e">
        <f>P246/J246</f>
        <v>#DIV/0!</v>
      </c>
      <c r="R246" s="101">
        <f>S246/7.5345</f>
        <v>0</v>
      </c>
      <c r="S246" s="191">
        <f>SUM(S247:S247)</f>
        <v>0</v>
      </c>
      <c r="T246" s="132" t="e">
        <f>S246/P246</f>
        <v>#DIV/0!</v>
      </c>
    </row>
    <row r="247" spans="1:20" ht="15.75">
      <c r="A247" s="27"/>
      <c r="B247" s="28"/>
      <c r="C247" s="28"/>
      <c r="D247" s="29"/>
      <c r="E247" s="27"/>
      <c r="F247" s="151"/>
      <c r="G247" s="152"/>
      <c r="H247" s="210"/>
      <c r="I247" s="101"/>
      <c r="J247" s="185"/>
      <c r="K247" s="234"/>
      <c r="L247" s="200"/>
      <c r="M247" s="53"/>
      <c r="N247" s="114"/>
      <c r="O247" s="101"/>
      <c r="P247" s="185"/>
      <c r="Q247" s="101"/>
      <c r="R247" s="101"/>
      <c r="S247" s="185"/>
      <c r="T247" s="132"/>
    </row>
    <row r="248" spans="1:20" ht="15.75">
      <c r="A248" s="34"/>
      <c r="B248" s="34"/>
      <c r="C248" s="33"/>
      <c r="D248" s="55" t="s">
        <v>118</v>
      </c>
      <c r="E248" s="90"/>
      <c r="F248" s="166">
        <f>F251+F253+F255+F249+F257+F259</f>
        <v>1030000</v>
      </c>
      <c r="G248" s="154" t="e">
        <f>#REF!/F248</f>
        <v>#REF!</v>
      </c>
      <c r="H248" s="210"/>
      <c r="I248" s="101">
        <f t="shared" si="7"/>
        <v>663.6140420731302</v>
      </c>
      <c r="J248" s="191">
        <v>5000</v>
      </c>
      <c r="K248" s="230">
        <v>700</v>
      </c>
      <c r="L248" s="200" t="e">
        <f>J248/#REF!</f>
        <v>#REF!</v>
      </c>
      <c r="M248" s="72"/>
      <c r="N248" s="120"/>
      <c r="O248" s="101">
        <f>P248/7.5345</f>
        <v>663.6140420731302</v>
      </c>
      <c r="P248" s="191">
        <f>SUM(P249:P249)</f>
        <v>5000</v>
      </c>
      <c r="Q248" s="101">
        <f>P248/J248</f>
        <v>1</v>
      </c>
      <c r="R248" s="101">
        <f t="shared" si="8"/>
        <v>663.6140420731302</v>
      </c>
      <c r="S248" s="191">
        <f>SUM(S249:S249)</f>
        <v>5000</v>
      </c>
      <c r="T248" s="132">
        <f>S248/P248</f>
        <v>1</v>
      </c>
    </row>
    <row r="249" spans="1:20" ht="15.75">
      <c r="A249" s="7" t="s">
        <v>72</v>
      </c>
      <c r="B249" s="7"/>
      <c r="D249" s="38" t="s">
        <v>49</v>
      </c>
      <c r="E249" s="87" t="s">
        <v>45</v>
      </c>
      <c r="F249" s="155">
        <f>SUM(F250)</f>
        <v>10000</v>
      </c>
      <c r="G249" s="144" t="e">
        <f>#REF!/F249</f>
        <v>#REF!</v>
      </c>
      <c r="H249" s="210"/>
      <c r="I249" s="101">
        <f t="shared" si="7"/>
        <v>663.6140420731302</v>
      </c>
      <c r="J249" s="109">
        <v>5000</v>
      </c>
      <c r="K249" s="222">
        <v>700</v>
      </c>
      <c r="L249" s="200" t="e">
        <f>J249/#REF!</f>
        <v>#REF!</v>
      </c>
      <c r="M249" s="9">
        <v>38</v>
      </c>
      <c r="N249" s="98" t="s">
        <v>46</v>
      </c>
      <c r="O249" s="101">
        <f>P249/7.5345</f>
        <v>663.6140420731302</v>
      </c>
      <c r="P249" s="109">
        <v>5000</v>
      </c>
      <c r="Q249" s="101">
        <f>P249/J249</f>
        <v>1</v>
      </c>
      <c r="R249" s="101">
        <f t="shared" si="8"/>
        <v>663.6140420731302</v>
      </c>
      <c r="S249" s="109">
        <v>5000</v>
      </c>
      <c r="T249" s="132">
        <f>S249/P249</f>
        <v>1</v>
      </c>
    </row>
    <row r="250" spans="1:20" ht="15.75">
      <c r="A250" s="32"/>
      <c r="B250" s="33"/>
      <c r="C250" s="33"/>
      <c r="D250" s="34" t="s">
        <v>119</v>
      </c>
      <c r="E250" s="86"/>
      <c r="F250" s="147">
        <v>10000</v>
      </c>
      <c r="G250" s="141" t="e">
        <f>#REF!/F250</f>
        <v>#REF!</v>
      </c>
      <c r="H250" s="210"/>
      <c r="I250" s="101">
        <f t="shared" si="7"/>
        <v>13272.280841462605</v>
      </c>
      <c r="J250" s="191">
        <v>100000</v>
      </c>
      <c r="K250" s="230">
        <v>13300</v>
      </c>
      <c r="L250" s="200" t="e">
        <f>J250/#REF!</f>
        <v>#REF!</v>
      </c>
      <c r="M250" s="75"/>
      <c r="N250" s="120"/>
      <c r="O250" s="101">
        <f>P250/7.5345</f>
        <v>15926.737009755125</v>
      </c>
      <c r="P250" s="191">
        <f>SUM(P251)</f>
        <v>120000</v>
      </c>
      <c r="Q250" s="101">
        <f>P250/J250</f>
        <v>1.2</v>
      </c>
      <c r="R250" s="101">
        <f t="shared" si="8"/>
        <v>15926.737009755125</v>
      </c>
      <c r="S250" s="191">
        <f>SUM(S251)</f>
        <v>120000</v>
      </c>
      <c r="T250" s="132">
        <f>S250/P250</f>
        <v>1</v>
      </c>
    </row>
    <row r="251" spans="1:20" ht="15.75">
      <c r="A251" s="7" t="s">
        <v>72</v>
      </c>
      <c r="B251" s="7"/>
      <c r="D251" s="38" t="s">
        <v>74</v>
      </c>
      <c r="E251" s="87" t="s">
        <v>75</v>
      </c>
      <c r="F251" s="155">
        <f>SUM(F252)</f>
        <v>100000</v>
      </c>
      <c r="G251" s="146" t="s">
        <v>31</v>
      </c>
      <c r="H251" s="210"/>
      <c r="I251" s="101">
        <f t="shared" si="7"/>
        <v>13272.280841462605</v>
      </c>
      <c r="J251" s="109">
        <v>100000</v>
      </c>
      <c r="K251" s="222">
        <v>13300</v>
      </c>
      <c r="L251" s="200" t="e">
        <f>J251/#REF!</f>
        <v>#REF!</v>
      </c>
      <c r="M251" s="9">
        <v>37</v>
      </c>
      <c r="N251" s="98" t="s">
        <v>76</v>
      </c>
      <c r="O251" s="101">
        <f>P251/7.5345</f>
        <v>15926.737009755125</v>
      </c>
      <c r="P251" s="109">
        <v>120000</v>
      </c>
      <c r="Q251" s="101">
        <f>P251/J251</f>
        <v>1.2</v>
      </c>
      <c r="R251" s="101">
        <f t="shared" si="8"/>
        <v>15926.737009755125</v>
      </c>
      <c r="S251" s="109">
        <v>120000</v>
      </c>
      <c r="T251" s="132">
        <f>S251/P251</f>
        <v>1</v>
      </c>
    </row>
    <row r="252" spans="1:20" ht="15.75">
      <c r="A252" s="34"/>
      <c r="B252" s="34"/>
      <c r="C252" s="33"/>
      <c r="D252" s="55" t="s">
        <v>120</v>
      </c>
      <c r="E252" s="90"/>
      <c r="F252" s="149">
        <v>100000</v>
      </c>
      <c r="G252" s="142" t="s">
        <v>31</v>
      </c>
      <c r="H252" s="210"/>
      <c r="I252" s="101">
        <f t="shared" si="7"/>
        <v>26544.56168292521</v>
      </c>
      <c r="J252" s="191">
        <v>200000</v>
      </c>
      <c r="K252" s="230">
        <v>26500</v>
      </c>
      <c r="L252" s="200" t="e">
        <f>J252/#REF!</f>
        <v>#REF!</v>
      </c>
      <c r="M252" s="75"/>
      <c r="N252" s="120"/>
      <c r="O252" s="101">
        <f>P252/7.5345</f>
        <v>14599.508925608865</v>
      </c>
      <c r="P252" s="191">
        <f>SUM(P253)</f>
        <v>110000</v>
      </c>
      <c r="Q252" s="101">
        <f>P252/J252</f>
        <v>0.55</v>
      </c>
      <c r="R252" s="101">
        <f t="shared" si="8"/>
        <v>14599.508925608865</v>
      </c>
      <c r="S252" s="191">
        <f>SUM(S253)</f>
        <v>110000</v>
      </c>
      <c r="T252" s="132">
        <f>S252/P252</f>
        <v>1</v>
      </c>
    </row>
    <row r="253" spans="1:20" ht="15.75">
      <c r="A253" s="7" t="s">
        <v>72</v>
      </c>
      <c r="B253" s="7"/>
      <c r="D253" s="38" t="s">
        <v>74</v>
      </c>
      <c r="E253" s="87" t="s">
        <v>75</v>
      </c>
      <c r="F253" s="155">
        <f>SUM(F254)</f>
        <v>100000</v>
      </c>
      <c r="G253" s="144" t="e">
        <f>#REF!/F253</f>
        <v>#REF!</v>
      </c>
      <c r="H253" s="210"/>
      <c r="I253" s="101">
        <f t="shared" si="7"/>
        <v>26544.56168292521</v>
      </c>
      <c r="J253" s="109">
        <v>200000</v>
      </c>
      <c r="K253" s="222">
        <v>26500</v>
      </c>
      <c r="L253" s="200" t="e">
        <f>J253/#REF!</f>
        <v>#REF!</v>
      </c>
      <c r="M253" s="9">
        <v>37</v>
      </c>
      <c r="N253" s="98" t="s">
        <v>76</v>
      </c>
      <c r="O253" s="101">
        <f>P253/7.5345</f>
        <v>14599.508925608865</v>
      </c>
      <c r="P253" s="109">
        <v>110000</v>
      </c>
      <c r="Q253" s="101">
        <f>P253/J253</f>
        <v>0.55</v>
      </c>
      <c r="R253" s="101">
        <f t="shared" si="8"/>
        <v>14599.508925608865</v>
      </c>
      <c r="S253" s="109">
        <v>110000</v>
      </c>
      <c r="T253" s="132">
        <f>S253/P253</f>
        <v>1</v>
      </c>
    </row>
    <row r="254" spans="1:20" ht="15.75">
      <c r="A254" s="34"/>
      <c r="B254" s="34"/>
      <c r="C254" s="33"/>
      <c r="D254" s="55" t="s">
        <v>121</v>
      </c>
      <c r="E254" s="90"/>
      <c r="F254" s="149">
        <v>100000</v>
      </c>
      <c r="G254" s="141" t="e">
        <f>#REF!/F254</f>
        <v>#REF!</v>
      </c>
      <c r="H254" s="210"/>
      <c r="I254" s="101">
        <f t="shared" si="7"/>
        <v>19908.421262193908</v>
      </c>
      <c r="J254" s="191">
        <v>150000</v>
      </c>
      <c r="K254" s="230">
        <v>20000</v>
      </c>
      <c r="L254" s="200" t="e">
        <f>J254/#REF!</f>
        <v>#REF!</v>
      </c>
      <c r="M254" s="75"/>
      <c r="N254" s="120"/>
      <c r="O254" s="101">
        <f>P254/7.5345</f>
        <v>4645.298294511912</v>
      </c>
      <c r="P254" s="191">
        <f>SUM(P255)</f>
        <v>35000</v>
      </c>
      <c r="Q254" s="101">
        <f>P254/J254</f>
        <v>0.23333333333333334</v>
      </c>
      <c r="R254" s="101">
        <f t="shared" si="8"/>
        <v>4645.298294511912</v>
      </c>
      <c r="S254" s="191">
        <f>SUM(S255)</f>
        <v>35000</v>
      </c>
      <c r="T254" s="132">
        <f>S254/P254</f>
        <v>1</v>
      </c>
    </row>
    <row r="255" spans="1:20" ht="15.75">
      <c r="A255" s="7" t="s">
        <v>72</v>
      </c>
      <c r="B255" s="7"/>
      <c r="D255" s="38">
        <v>351</v>
      </c>
      <c r="E255" s="87" t="s">
        <v>78</v>
      </c>
      <c r="F255" s="155">
        <f>SUM(F256)</f>
        <v>150000</v>
      </c>
      <c r="G255" s="144" t="e">
        <f>#REF!/F255</f>
        <v>#REF!</v>
      </c>
      <c r="H255" s="210"/>
      <c r="I255" s="101">
        <f t="shared" si="7"/>
        <v>19908.421262193908</v>
      </c>
      <c r="J255" s="109">
        <v>150000</v>
      </c>
      <c r="K255" s="222">
        <v>20000</v>
      </c>
      <c r="L255" s="200" t="e">
        <f>J255/#REF!</f>
        <v>#REF!</v>
      </c>
      <c r="M255" s="9">
        <v>35</v>
      </c>
      <c r="N255" s="98" t="s">
        <v>58</v>
      </c>
      <c r="O255" s="101">
        <f>P255/7.5345</f>
        <v>4645.298294511912</v>
      </c>
      <c r="P255" s="109">
        <v>35000</v>
      </c>
      <c r="Q255" s="101">
        <f>P255/J255</f>
        <v>0.23333333333333334</v>
      </c>
      <c r="R255" s="101">
        <f t="shared" si="8"/>
        <v>4645.298294511912</v>
      </c>
      <c r="S255" s="109">
        <v>35000</v>
      </c>
      <c r="T255" s="132">
        <f>S255/P255</f>
        <v>1</v>
      </c>
    </row>
    <row r="256" spans="1:20" ht="15.75">
      <c r="A256" s="34"/>
      <c r="B256" s="34"/>
      <c r="C256" s="33"/>
      <c r="D256" s="55" t="s">
        <v>122</v>
      </c>
      <c r="E256" s="90"/>
      <c r="F256" s="145">
        <v>150000</v>
      </c>
      <c r="G256" s="141" t="e">
        <f>#REF!/F256</f>
        <v>#REF!</v>
      </c>
      <c r="H256" s="210"/>
      <c r="I256" s="101">
        <f t="shared" si="7"/>
        <v>3981.684252438781</v>
      </c>
      <c r="J256" s="191">
        <v>30000</v>
      </c>
      <c r="K256" s="230">
        <v>4000</v>
      </c>
      <c r="L256" s="200" t="e">
        <f>J256/#REF!</f>
        <v>#REF!</v>
      </c>
      <c r="M256" s="75"/>
      <c r="N256" s="120"/>
      <c r="O256" s="101">
        <f>P256/7.5345</f>
        <v>3981.684252438781</v>
      </c>
      <c r="P256" s="191">
        <f>SUM(P257)</f>
        <v>30000</v>
      </c>
      <c r="Q256" s="101">
        <f>P256/J256</f>
        <v>1</v>
      </c>
      <c r="R256" s="101">
        <f t="shared" si="8"/>
        <v>3981.684252438781</v>
      </c>
      <c r="S256" s="191">
        <f>SUM(S257)</f>
        <v>30000</v>
      </c>
      <c r="T256" s="132">
        <f>S256/P256</f>
        <v>1</v>
      </c>
    </row>
    <row r="257" spans="1:20" ht="15.75">
      <c r="A257" s="7" t="s">
        <v>72</v>
      </c>
      <c r="B257" s="7"/>
      <c r="D257" s="38" t="s">
        <v>49</v>
      </c>
      <c r="E257" s="87" t="s">
        <v>45</v>
      </c>
      <c r="F257" s="155">
        <f>SUM(F258)</f>
        <v>20000</v>
      </c>
      <c r="G257" s="144" t="e">
        <f>#REF!/F257</f>
        <v>#REF!</v>
      </c>
      <c r="H257" s="210"/>
      <c r="I257" s="101">
        <f t="shared" si="7"/>
        <v>3981.684252438781</v>
      </c>
      <c r="J257" s="109">
        <v>30000</v>
      </c>
      <c r="K257" s="222">
        <v>4000</v>
      </c>
      <c r="L257" s="200" t="e">
        <f>J257/#REF!</f>
        <v>#REF!</v>
      </c>
      <c r="M257" s="9">
        <v>38</v>
      </c>
      <c r="N257" s="98" t="s">
        <v>46</v>
      </c>
      <c r="O257" s="101">
        <f>P257/7.5345</f>
        <v>3981.684252438781</v>
      </c>
      <c r="P257" s="109">
        <v>30000</v>
      </c>
      <c r="Q257" s="101">
        <f>P257/J257</f>
        <v>1</v>
      </c>
      <c r="R257" s="101">
        <f t="shared" si="8"/>
        <v>3981.684252438781</v>
      </c>
      <c r="S257" s="109">
        <v>30000</v>
      </c>
      <c r="T257" s="132">
        <f>S257/P257</f>
        <v>1</v>
      </c>
    </row>
    <row r="258" spans="1:20" ht="15.75">
      <c r="A258" s="76"/>
      <c r="B258" s="77"/>
      <c r="C258" s="77"/>
      <c r="D258" s="78"/>
      <c r="E258" s="95" t="s">
        <v>79</v>
      </c>
      <c r="F258" s="147">
        <v>20000</v>
      </c>
      <c r="G258" s="141" t="e">
        <f>#REF!/F258</f>
        <v>#REF!</v>
      </c>
      <c r="H258" s="210"/>
      <c r="I258" s="101">
        <f t="shared" si="7"/>
        <v>1978228.897737076</v>
      </c>
      <c r="J258" s="121">
        <f>J14+J10</f>
        <v>14904965.63</v>
      </c>
      <c r="K258" s="121">
        <f>K14+K10</f>
        <v>3104580.52</v>
      </c>
      <c r="L258" s="200" t="e">
        <f>J258/#REF!</f>
        <v>#REF!</v>
      </c>
      <c r="M258" s="79"/>
      <c r="N258" s="121"/>
      <c r="O258" s="101">
        <f>P258/7.5345</f>
        <v>1226644.7674032783</v>
      </c>
      <c r="P258" s="121">
        <f>P14+P10</f>
        <v>9242155</v>
      </c>
      <c r="Q258" s="101">
        <f>P258/J258</f>
        <v>0.6200722114647371</v>
      </c>
      <c r="R258" s="101">
        <f t="shared" si="8"/>
        <v>1206712.4560355695</v>
      </c>
      <c r="S258" s="121">
        <f>S14+S10</f>
        <v>9091975</v>
      </c>
      <c r="T258" s="132">
        <f>S258/P258</f>
        <v>0.9837505430281142</v>
      </c>
    </row>
    <row r="259" spans="6:24" ht="15.75">
      <c r="F259" s="155">
        <f>SUM(F260)</f>
        <v>650000</v>
      </c>
      <c r="G259" s="146" t="s">
        <v>31</v>
      </c>
      <c r="Q259" s="203" t="s">
        <v>153</v>
      </c>
      <c r="R259" s="203"/>
      <c r="S259" s="192"/>
      <c r="T259"/>
      <c r="V259" s="5"/>
      <c r="X259"/>
    </row>
    <row r="260" spans="6:24" ht="15.75">
      <c r="F260" s="147">
        <v>650000</v>
      </c>
      <c r="G260" s="142" t="s">
        <v>31</v>
      </c>
      <c r="S260" s="192"/>
      <c r="T260"/>
      <c r="V260" s="5"/>
      <c r="X260"/>
    </row>
    <row r="261" spans="5:24" ht="15.75">
      <c r="E261" s="96"/>
      <c r="F261" s="174" t="e">
        <f>F245+F227+F200+F176+F165+F87+F61+F15+F9+F98</f>
        <v>#REF!</v>
      </c>
      <c r="G261" s="175" t="e">
        <f>#REF!/F261</f>
        <v>#REF!</v>
      </c>
      <c r="S261" s="192"/>
      <c r="T261"/>
      <c r="V261" s="5"/>
      <c r="X261"/>
    </row>
    <row r="262" spans="19:24" ht="15.75">
      <c r="S262" s="192"/>
      <c r="T262"/>
      <c r="V262" s="5"/>
      <c r="X262"/>
    </row>
    <row r="263" spans="19:24" ht="15.75">
      <c r="S263" s="192"/>
      <c r="T263"/>
      <c r="V263" s="5"/>
      <c r="X263"/>
    </row>
    <row r="264" spans="1:23" s="8" customFormat="1" ht="15.75">
      <c r="A264"/>
      <c r="B264" s="6"/>
      <c r="C264" s="6"/>
      <c r="D264" s="7"/>
      <c r="E264" s="81"/>
      <c r="F264" s="124"/>
      <c r="G264" s="125"/>
      <c r="H264" s="207"/>
      <c r="I264" s="96"/>
      <c r="J264" s="96"/>
      <c r="K264" s="222"/>
      <c r="L264" s="196"/>
      <c r="M264" s="43"/>
      <c r="N264" s="81"/>
      <c r="O264" s="81"/>
      <c r="P264" s="96"/>
      <c r="Q264" s="96"/>
      <c r="R264" s="96"/>
      <c r="S264" s="192"/>
      <c r="T264"/>
      <c r="U264"/>
      <c r="V264" s="5"/>
      <c r="W264" s="5"/>
    </row>
  </sheetData>
  <sheetProtection/>
  <printOptions/>
  <pageMargins left="0.11811023622047245" right="0.11811023622047245" top="0.5118110236220472" bottom="0.5118110236220472" header="0.31496062992125984" footer="0.31496062992125984"/>
  <pageSetup fitToHeight="4" fitToWidth="3" horizontalDpi="300" verticalDpi="300" orientation="landscape" paperSize="9" scale="52" r:id="rId1"/>
  <headerFooter>
    <oddFooter xml:space="preserve">&amp;C&amp;P/&amp;N&amp;ROpćina šestanovac -&amp;A </oddFooter>
  </headerFooter>
  <rowBreaks count="1" manualBreakCount="1"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Korisnik</cp:lastModifiedBy>
  <cp:lastPrinted>2015-02-19T09:29:52Z</cp:lastPrinted>
  <dcterms:created xsi:type="dcterms:W3CDTF">2013-11-03T20:03:38Z</dcterms:created>
  <dcterms:modified xsi:type="dcterms:W3CDTF">2023-12-21T09:08:43Z</dcterms:modified>
  <cp:category/>
  <cp:version/>
  <cp:contentType/>
  <cp:contentStatus/>
</cp:coreProperties>
</file>